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<sst xmlns="http://schemas.openxmlformats.org/spreadsheetml/2006/main" count="80" uniqueCount="75">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</sst>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9792.939999999999</v>
          </cell>
        </row>
        <row r="14">
          <cell r="J14">
            <v>9945</v>
          </cell>
        </row>
        <row r="49">
          <cell r="M49">
            <v>1108.67</v>
          </cell>
        </row>
        <row r="50">
          <cell r="J50">
            <v>1106</v>
          </cell>
        </row>
        <row r="60">
          <cell r="O60">
            <v>6980.88</v>
          </cell>
        </row>
        <row r="61">
          <cell r="J61">
            <v>6973</v>
          </cell>
        </row>
        <row r="103">
          <cell r="N103">
            <v>2160.72</v>
          </cell>
        </row>
        <row r="104">
          <cell r="J104">
            <v>2182</v>
          </cell>
        </row>
        <row r="122">
          <cell r="N122">
            <v>434.2</v>
          </cell>
        </row>
        <row r="123">
          <cell r="J123">
            <v>455</v>
          </cell>
        </row>
      </sheetData>
      <sheetData sheetId="1">
        <row r="33">
          <cell r="Q33">
            <v>4559.8</v>
          </cell>
          <cell r="S33">
            <v>4591</v>
          </cell>
        </row>
        <row r="44">
          <cell r="Q44">
            <v>5247.280000000001</v>
          </cell>
          <cell r="S44">
            <v>5289</v>
          </cell>
        </row>
        <row r="57">
          <cell r="Q57">
            <v>3373.72</v>
          </cell>
          <cell r="S57">
            <v>3395</v>
          </cell>
        </row>
      </sheetData>
      <sheetData sheetId="2">
        <row r="4">
          <cell r="Q4">
            <v>8881.26</v>
          </cell>
          <cell r="S4">
            <v>9069</v>
          </cell>
        </row>
        <row r="10">
          <cell r="Q10">
            <v>954.0699999999999</v>
          </cell>
          <cell r="S10">
            <v>976</v>
          </cell>
        </row>
        <row r="20">
          <cell r="Q20">
            <v>1926.3799999999999</v>
          </cell>
          <cell r="S20">
            <v>1974</v>
          </cell>
        </row>
        <row r="79">
          <cell r="Q79">
            <v>53072.57</v>
          </cell>
          <cell r="S79">
            <v>54249</v>
          </cell>
        </row>
      </sheetData>
      <sheetData sheetId="3">
        <row r="55">
          <cell r="B55">
            <v>15387.223</v>
          </cell>
          <cell r="I55">
            <v>15231.04</v>
          </cell>
        </row>
        <row r="57">
          <cell r="B57">
            <v>1008.71</v>
          </cell>
          <cell r="I57">
            <v>975.96</v>
          </cell>
        </row>
        <row r="58">
          <cell r="B58">
            <v>1033.08</v>
          </cell>
          <cell r="I58">
            <v>1031.37</v>
          </cell>
        </row>
        <row r="59">
          <cell r="B59">
            <v>83.22</v>
          </cell>
          <cell r="I59">
            <v>82.78</v>
          </cell>
        </row>
        <row r="61">
          <cell r="B61">
            <v>69.74</v>
          </cell>
          <cell r="I61">
            <v>69.25</v>
          </cell>
        </row>
        <row r="63">
          <cell r="B63">
            <v>5557.85</v>
          </cell>
          <cell r="I63">
            <v>5564.46</v>
          </cell>
        </row>
        <row r="64">
          <cell r="B64">
            <v>16550</v>
          </cell>
          <cell r="I64">
            <v>16400</v>
          </cell>
        </row>
        <row r="186">
          <cell r="B186">
            <v>1793</v>
          </cell>
          <cell r="C186">
            <v>1785.0031857279387</v>
          </cell>
        </row>
      </sheetData>
      <sheetData sheetId="4">
        <row r="18">
          <cell r="I18">
            <v>31.076</v>
          </cell>
          <cell r="K18">
            <v>31.07848627890231</v>
          </cell>
        </row>
        <row r="19">
          <cell r="C19">
            <v>44.2771</v>
          </cell>
        </row>
        <row r="21">
          <cell r="C21">
            <v>44.1159</v>
          </cell>
        </row>
      </sheetData>
      <sheetData sheetId="5">
        <row r="2">
          <cell r="A2">
            <v>40011</v>
          </cell>
          <cell r="B2">
            <v>398.1</v>
          </cell>
        </row>
        <row r="3">
          <cell r="A3">
            <v>40004</v>
          </cell>
          <cell r="B3">
            <v>400.9</v>
          </cell>
        </row>
        <row r="4">
          <cell r="A4">
            <v>39997</v>
          </cell>
          <cell r="B4">
            <v>409.1</v>
          </cell>
        </row>
      </sheetData>
      <sheetData sheetId="7">
        <row r="8">
          <cell r="AA8">
            <v>12.79</v>
          </cell>
          <cell r="AB8">
            <v>12.79</v>
          </cell>
          <cell r="AE8">
            <v>9.81</v>
          </cell>
          <cell r="AF8">
            <v>9.86</v>
          </cell>
        </row>
      </sheetData>
      <sheetData sheetId="9">
        <row r="51">
          <cell r="K51" t="str">
            <v>436,10</v>
          </cell>
          <cell r="L51" t="str">
            <v>485,40</v>
          </cell>
        </row>
        <row r="53">
          <cell r="K53" t="str">
            <v>306,40</v>
          </cell>
          <cell r="L53" t="str">
            <v>350,90</v>
          </cell>
        </row>
      </sheetData>
      <sheetData sheetId="11">
        <row r="6">
          <cell r="G6" t="str">
            <v>339,000</v>
          </cell>
          <cell r="J6">
            <v>338.75</v>
          </cell>
        </row>
        <row r="7">
          <cell r="G7" t="str">
            <v>61,180</v>
          </cell>
          <cell r="J7">
            <v>61.72</v>
          </cell>
        </row>
        <row r="12">
          <cell r="L12">
            <v>6122.7489000000005</v>
          </cell>
          <cell r="M12">
            <v>6114.125309999999</v>
          </cell>
        </row>
        <row r="15">
          <cell r="G15" t="str">
            <v>18,380</v>
          </cell>
          <cell r="J15">
            <v>18.259999999999998</v>
          </cell>
        </row>
        <row r="23">
          <cell r="G23" t="str">
            <v>67,610</v>
          </cell>
          <cell r="J23">
            <v>67.16</v>
          </cell>
        </row>
        <row r="31">
          <cell r="G31" t="str">
            <v>950,800</v>
          </cell>
          <cell r="J31">
            <v>954.8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selection activeCell="G7" sqref="G7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40018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39448</v>
      </c>
      <c r="C4" s="9">
        <v>39814</v>
      </c>
      <c r="D4" s="9">
        <v>39995</v>
      </c>
      <c r="E4" s="9">
        <f>IF(J3=2,F4-3,F4-1)</f>
        <v>40017</v>
      </c>
      <c r="F4" s="9">
        <f ca="1">TODAY()</f>
        <v>40018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977</v>
      </c>
      <c r="E6" s="15">
        <f>'[1]инд-обновл'!I57</f>
        <v>975.96</v>
      </c>
      <c r="F6" s="15">
        <f>'[1]инд-обновл'!B57</f>
        <v>1008.71</v>
      </c>
      <c r="G6" s="16">
        <f>IF(ISERROR(F6/E6-1),"н/д",F6/E6-1)</f>
        <v>0.03355670314357151</v>
      </c>
      <c r="H6" s="16">
        <f>IF(ISERROR(F6/D6-1),"н/д",F6/D6-1)</f>
        <v>0.03245649948822926</v>
      </c>
      <c r="I6" s="16">
        <f>IF(ISERROR(F6/C6-1),"н/д",F6/C6-1)</f>
        <v>0.5900471318904776</v>
      </c>
      <c r="J6" s="16">
        <f>IF(ISERROR(F6/B6-1),"н/д",F6/B6-1)</f>
        <v>-0.5624045602831956</v>
      </c>
    </row>
    <row r="7" spans="1:10" ht="18.75">
      <c r="A7" s="14" t="s">
        <v>16</v>
      </c>
      <c r="B7" s="15">
        <v>1914.76</v>
      </c>
      <c r="C7" s="15">
        <v>639.82</v>
      </c>
      <c r="D7" s="15">
        <v>999</v>
      </c>
      <c r="E7" s="15">
        <f>'[1]инд-обновл'!I58</f>
        <v>1031.37</v>
      </c>
      <c r="F7" s="15">
        <f>'[1]инд-обновл'!B58</f>
        <v>1033.08</v>
      </c>
      <c r="G7" s="16">
        <f>IF(ISERROR(F7/E7-1),"н/д",F7/E7-1)</f>
        <v>0.0016579888885657201</v>
      </c>
      <c r="H7" s="16">
        <f>IF(ISERROR(F7/D7-1),"н/д",F7/D7-1)</f>
        <v>0.034114114114114136</v>
      </c>
      <c r="I7" s="16">
        <f>IF(ISERROR(F7/C7-1),"н/д",F7/C7-1)</f>
        <v>0.6146416179550496</v>
      </c>
      <c r="J7" s="16">
        <f>IF(ISERROR(F7/B7-1),"н/д",F7/B7-1)</f>
        <v>-0.4604650191146672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8504.06</v>
      </c>
      <c r="E10" s="19">
        <f>'[1]СевАм-индексы'!Q4</f>
        <v>8881.26</v>
      </c>
      <c r="F10" s="15">
        <f>'[1]СевАм-индексы'!S4</f>
        <v>9069</v>
      </c>
      <c r="G10" s="16">
        <f aca="true" t="shared" si="0" ref="G10:G16">IF(ISERROR(F10/E10-1),"н/д",F10/E10-1)</f>
        <v>0.02113889245444911</v>
      </c>
      <c r="H10" s="16">
        <f aca="true" t="shared" si="1" ref="H10:H16">IF(ISERROR(F10/D10-1),"н/д",F10/D10-1)</f>
        <v>0.06643179845861868</v>
      </c>
      <c r="I10" s="16">
        <f aca="true" t="shared" si="2" ref="I10:I16">IF(ISERROR(F10/C10-1),"н/д",F10/C10-1)</f>
        <v>0.003797584643191909</v>
      </c>
      <c r="J10" s="16">
        <f aca="true" t="shared" si="3" ref="J10:J16">IF(ISERROR(F10/B10-1),"н/д",F10/B10-1)</f>
        <v>-0.30473567842894334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1845.72</v>
      </c>
      <c r="E11" s="15">
        <f>'[1]СевАм-индексы'!Q20</f>
        <v>1926.3799999999999</v>
      </c>
      <c r="F11" s="15">
        <f>'[1]СевАм-индексы'!S20</f>
        <v>1974</v>
      </c>
      <c r="G11" s="16">
        <f t="shared" si="0"/>
        <v>0.024719941029288206</v>
      </c>
      <c r="H11" s="16">
        <f t="shared" si="1"/>
        <v>0.06950133281321103</v>
      </c>
      <c r="I11" s="16">
        <f t="shared" si="2"/>
        <v>0.20940320179388672</v>
      </c>
      <c r="J11" s="16">
        <f t="shared" si="3"/>
        <v>-0.24356223175965663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923.33</v>
      </c>
      <c r="E12" s="15">
        <f>'[1]СевАм-индексы'!Q10</f>
        <v>954.0699999999999</v>
      </c>
      <c r="F12" s="15">
        <f>'[1]СевАм-индексы'!S10</f>
        <v>976</v>
      </c>
      <c r="G12" s="16">
        <f t="shared" si="0"/>
        <v>0.022985734799333413</v>
      </c>
      <c r="H12" s="16">
        <f t="shared" si="1"/>
        <v>0.05704352723295014</v>
      </c>
      <c r="I12" s="16">
        <f t="shared" si="2"/>
        <v>0.04743507190384211</v>
      </c>
      <c r="J12" s="16">
        <f t="shared" si="3"/>
        <v>-0.32557561016059045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3217</v>
      </c>
      <c r="E13" s="15">
        <f>'[1]евр-индексы'!Q57</f>
        <v>3373.72</v>
      </c>
      <c r="F13" s="15">
        <f>'[1]евр-индексы'!S57</f>
        <v>3395</v>
      </c>
      <c r="G13" s="16">
        <f t="shared" si="0"/>
        <v>0.006307577392314689</v>
      </c>
      <c r="H13" s="16">
        <f t="shared" si="1"/>
        <v>0.0553310537768108</v>
      </c>
      <c r="I13" s="16">
        <f t="shared" si="2"/>
        <v>0.013526624851851965</v>
      </c>
      <c r="J13" s="16">
        <f t="shared" si="3"/>
        <v>-0.38829930992234374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4905.44</v>
      </c>
      <c r="E14" s="15">
        <f>'[1]евр-индексы'!Q44</f>
        <v>5247.280000000001</v>
      </c>
      <c r="F14" s="15">
        <f>'[1]евр-индексы'!S44</f>
        <v>5289</v>
      </c>
      <c r="G14" s="16">
        <f t="shared" si="0"/>
        <v>0.007950785930996407</v>
      </c>
      <c r="H14" s="16">
        <f t="shared" si="1"/>
        <v>0.07819074333800846</v>
      </c>
      <c r="I14" s="16">
        <f t="shared" si="2"/>
        <v>0.06352816268421724</v>
      </c>
      <c r="J14" s="16">
        <f t="shared" si="3"/>
        <v>-0.3346416575461373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4340.71</v>
      </c>
      <c r="E15" s="15">
        <f>'[1]евр-индексы'!Q33</f>
        <v>4559.8</v>
      </c>
      <c r="F15" s="15">
        <f>'[1]евр-индексы'!S33</f>
        <v>4591</v>
      </c>
      <c r="G15" s="16">
        <f t="shared" si="0"/>
        <v>0.0068424053686564346</v>
      </c>
      <c r="H15" s="16">
        <f t="shared" si="1"/>
        <v>0.05766107387961883</v>
      </c>
      <c r="I15" s="16">
        <f t="shared" si="2"/>
        <v>0.006403188222167122</v>
      </c>
      <c r="J15" s="16">
        <f t="shared" si="3"/>
        <v>-0.28452319728209197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9940</v>
      </c>
      <c r="E16" s="15">
        <f>'[1]азия-индексы'!P13</f>
        <v>9792.939999999999</v>
      </c>
      <c r="F16" s="15">
        <f>'[1]азия-индексы'!J14</f>
        <v>9945</v>
      </c>
      <c r="G16" s="16">
        <f t="shared" si="0"/>
        <v>0.015527512677500521</v>
      </c>
      <c r="H16" s="16">
        <f t="shared" si="1"/>
        <v>0.0005030181086518315</v>
      </c>
      <c r="I16" s="16">
        <f t="shared" si="2"/>
        <v>0.09973106626916373</v>
      </c>
      <c r="J16" s="16">
        <f t="shared" si="3"/>
        <v>-0.3230733626475353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6579</v>
      </c>
      <c r="E18" s="15">
        <f>'[1]азия-индексы'!O60</f>
        <v>6980.88</v>
      </c>
      <c r="F18" s="15">
        <f>'[1]азия-индексы'!J61</f>
        <v>6973</v>
      </c>
      <c r="G18" s="16">
        <f aca="true" t="shared" si="4" ref="G18:G23">IF(ISERROR(F18/E18-1),"н/д",F18/E18-1)</f>
        <v>-0.0011287975154995467</v>
      </c>
      <c r="H18" s="16">
        <f aca="true" t="shared" si="5" ref="H18:H23">IF(ISERROR(F18/D18-1),"н/д",F18/D18-1)</f>
        <v>0.05988752089983285</v>
      </c>
      <c r="I18" s="16">
        <f aca="true" t="shared" si="6" ref="I18:I23">IF(ISERROR(F18/C18-1),"н/д",F18/C18-1)</f>
        <v>0.48415068396934213</v>
      </c>
      <c r="J18" s="16">
        <f aca="true" t="shared" si="7" ref="J18:J23">IF(ISERROR(F18/B18-1),"н/д",F18/B18-1)</f>
        <v>-0.1622111953478872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430</v>
      </c>
      <c r="E19" s="15">
        <f>'[1]азия-индексы'!N122</f>
        <v>434.2</v>
      </c>
      <c r="F19" s="15">
        <f>'[1]азия-индексы'!J123</f>
        <v>455</v>
      </c>
      <c r="G19" s="16">
        <f t="shared" si="4"/>
        <v>0.0479041916167664</v>
      </c>
      <c r="H19" s="16">
        <f t="shared" si="5"/>
        <v>0.058139534883721034</v>
      </c>
      <c r="I19" s="16">
        <f t="shared" si="6"/>
        <v>0.4520967638986406</v>
      </c>
      <c r="J19" s="16">
        <f t="shared" si="7"/>
        <v>-0.5060254044077733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14645</v>
      </c>
      <c r="E20" s="15">
        <f>'[1]инд-обновл'!I55</f>
        <v>15231.04</v>
      </c>
      <c r="F20" s="15">
        <f>'[1]инд-обновл'!B55</f>
        <v>15387.223</v>
      </c>
      <c r="G20" s="16">
        <f t="shared" si="4"/>
        <v>0.010254257096035335</v>
      </c>
      <c r="H20" s="16">
        <f t="shared" si="5"/>
        <v>0.05068098327074089</v>
      </c>
      <c r="I20" s="16">
        <f t="shared" si="6"/>
        <v>0.5537219315269615</v>
      </c>
      <c r="J20" s="16">
        <f t="shared" si="7"/>
        <v>-0.24203485594092822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2060</v>
      </c>
      <c r="E21" s="15">
        <f>'[1]азия-индексы'!N103</f>
        <v>2160.72</v>
      </c>
      <c r="F21" s="15">
        <f>'[1]азия-индексы'!J104</f>
        <v>2182</v>
      </c>
      <c r="G21" s="16">
        <f t="shared" si="4"/>
        <v>0.009848568995520113</v>
      </c>
      <c r="H21" s="16">
        <f t="shared" si="5"/>
        <v>0.059223300970873805</v>
      </c>
      <c r="I21" s="16">
        <f t="shared" si="6"/>
        <v>0.518084124958778</v>
      </c>
      <c r="J21" s="16">
        <f t="shared" si="7"/>
        <v>-0.2011715174812374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977</v>
      </c>
      <c r="E22" s="15">
        <f>'[1]азия-индексы'!M49</f>
        <v>1108.67</v>
      </c>
      <c r="F22" s="15">
        <f>'[1]азия-индексы'!J50</f>
        <v>1106</v>
      </c>
      <c r="G22" s="16">
        <f t="shared" si="4"/>
        <v>-0.002408291015360775</v>
      </c>
      <c r="H22" s="16">
        <f t="shared" si="5"/>
        <v>0.13203684749232347</v>
      </c>
      <c r="I22" s="16">
        <f t="shared" si="6"/>
        <v>0.9364948742416417</v>
      </c>
      <c r="J22" s="16">
        <f t="shared" si="7"/>
        <v>-0.24884542243955454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51543.78</v>
      </c>
      <c r="E23" s="15">
        <f>'[1]СевАм-индексы'!Q79</f>
        <v>53072.57</v>
      </c>
      <c r="F23" s="15">
        <f>'[1]СевАм-индексы'!S79</f>
        <v>54249</v>
      </c>
      <c r="G23" s="16">
        <f t="shared" si="4"/>
        <v>0.022166441157833505</v>
      </c>
      <c r="H23" s="16">
        <f t="shared" si="5"/>
        <v>0.05248392725562612</v>
      </c>
      <c r="I23" s="16">
        <f t="shared" si="6"/>
        <v>0.3480021866613656</v>
      </c>
      <c r="J23" s="16">
        <f t="shared" si="7"/>
        <v>-0.12979300401633997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71.2</v>
      </c>
      <c r="E25" s="21">
        <f>'[1]инд-обновл'!I61</f>
        <v>69.25</v>
      </c>
      <c r="F25" s="21">
        <f>'[1]инд-обновл'!B61</f>
        <v>69.74</v>
      </c>
      <c r="G25" s="16">
        <f aca="true" t="shared" si="8" ref="G25:G34">IF(ISERROR(F25/E25-1),"н/д",F25/E25-1)</f>
        <v>0.007075812274368154</v>
      </c>
      <c r="H25" s="16">
        <f aca="true" t="shared" si="9" ref="H25:H34">IF(ISERROR(F25/D25-1),"н/д",F25/D25-1)</f>
        <v>-0.020505617977528146</v>
      </c>
      <c r="I25" s="16">
        <f aca="true" t="shared" si="10" ref="I25:I34">IF(ISERROR(F25/C25-1),"н/д",F25/C25-1)</f>
        <v>0.4841455628857203</v>
      </c>
      <c r="J25" s="16">
        <f aca="true" t="shared" si="11" ref="J25:J34">IF(ISERROR(F25/B25-1),"н/д",F25/B25-1)</f>
        <v>-0.2861821903787104</v>
      </c>
    </row>
    <row r="26" spans="1:10" ht="18.75">
      <c r="A26" s="14" t="s">
        <v>35</v>
      </c>
      <c r="B26" s="21">
        <v>99.63</v>
      </c>
      <c r="C26" s="22">
        <v>46.34</v>
      </c>
      <c r="D26" s="21">
        <v>71.33</v>
      </c>
      <c r="E26" s="21">
        <f>'[1]сырье'!J23</f>
        <v>67.16</v>
      </c>
      <c r="F26" s="21" t="str">
        <f>'[1]сырье'!G23</f>
        <v>67,610</v>
      </c>
      <c r="G26" s="16">
        <f t="shared" si="8"/>
        <v>0.006700416914830365</v>
      </c>
      <c r="H26" s="16">
        <f t="shared" si="9"/>
        <v>-0.05215196971821112</v>
      </c>
      <c r="I26" s="16">
        <f t="shared" si="10"/>
        <v>0.45899870522227015</v>
      </c>
      <c r="J26" s="16">
        <f t="shared" si="11"/>
        <v>-0.3213891398173241</v>
      </c>
    </row>
    <row r="27" spans="1:10" ht="18.75">
      <c r="A27" s="14" t="s">
        <v>36</v>
      </c>
      <c r="B27" s="21">
        <v>837.3</v>
      </c>
      <c r="C27" s="21">
        <v>877</v>
      </c>
      <c r="D27" s="21">
        <v>938.7</v>
      </c>
      <c r="E27" s="21">
        <f>'[1]сырье'!J31</f>
        <v>954.8</v>
      </c>
      <c r="F27" s="21" t="str">
        <f>'[1]сырье'!G31</f>
        <v>950,800</v>
      </c>
      <c r="G27" s="16">
        <f t="shared" si="8"/>
        <v>-0.004189359028068718</v>
      </c>
      <c r="H27" s="16">
        <f t="shared" si="9"/>
        <v>0.012890167252583185</v>
      </c>
      <c r="I27" s="16">
        <f t="shared" si="10"/>
        <v>0.0841505131128848</v>
      </c>
      <c r="J27" s="16">
        <f t="shared" si="11"/>
        <v>0.1355547593455153</v>
      </c>
    </row>
    <row r="28" spans="1:10" ht="18.75">
      <c r="A28" s="14" t="s">
        <v>37</v>
      </c>
      <c r="B28" s="21">
        <v>6665.6</v>
      </c>
      <c r="C28" s="22">
        <v>3070</v>
      </c>
      <c r="D28" s="21">
        <v>5174.9</v>
      </c>
      <c r="E28" s="21">
        <f>'[1]инд-обновл'!I63</f>
        <v>5564.46</v>
      </c>
      <c r="F28" s="21">
        <f>'[1]инд-обновл'!B63</f>
        <v>5557.85</v>
      </c>
      <c r="G28" s="16">
        <f t="shared" si="8"/>
        <v>-0.0011878960402266214</v>
      </c>
      <c r="H28" s="16">
        <f t="shared" si="9"/>
        <v>0.07400142997932346</v>
      </c>
      <c r="I28" s="16">
        <f t="shared" si="10"/>
        <v>0.8103745928338764</v>
      </c>
      <c r="J28" s="16">
        <f t="shared" si="11"/>
        <v>-0.16618909025444073</v>
      </c>
    </row>
    <row r="29" spans="1:10" ht="18.75">
      <c r="A29" s="14" t="s">
        <v>38</v>
      </c>
      <c r="B29" s="21">
        <v>26500</v>
      </c>
      <c r="C29" s="22">
        <v>12710</v>
      </c>
      <c r="D29" s="21">
        <v>16110</v>
      </c>
      <c r="E29" s="21">
        <f>'[1]инд-обновл'!I64</f>
        <v>16400</v>
      </c>
      <c r="F29" s="21">
        <f>'[1]инд-обновл'!B64</f>
        <v>16550</v>
      </c>
      <c r="G29" s="16">
        <f t="shared" si="8"/>
        <v>0.009146341463414531</v>
      </c>
      <c r="H29" s="16">
        <f t="shared" si="9"/>
        <v>0.027312228429546836</v>
      </c>
      <c r="I29" s="16">
        <f t="shared" si="10"/>
        <v>0.3021243115656964</v>
      </c>
      <c r="J29" s="16">
        <f t="shared" si="11"/>
        <v>-0.3754716981132076</v>
      </c>
    </row>
    <row r="30" spans="1:10" ht="18.75">
      <c r="A30" s="14" t="s">
        <v>39</v>
      </c>
      <c r="B30" s="21">
        <v>2365.5</v>
      </c>
      <c r="C30" s="22">
        <v>1495</v>
      </c>
      <c r="D30" s="21">
        <v>1671</v>
      </c>
      <c r="E30" s="21">
        <f>'[1]инд-обновл'!C186</f>
        <v>1785.0031857279387</v>
      </c>
      <c r="F30" s="21">
        <f>'[1]инд-обновл'!B186</f>
        <v>1793</v>
      </c>
      <c r="G30" s="16">
        <f t="shared" si="8"/>
        <v>0.0044800000000000395</v>
      </c>
      <c r="H30" s="16">
        <f t="shared" si="9"/>
        <v>0.07301017354877315</v>
      </c>
      <c r="I30" s="16">
        <f t="shared" si="10"/>
        <v>0.1993311036789298</v>
      </c>
      <c r="J30" s="16">
        <f t="shared" si="11"/>
        <v>-0.24202071443669415</v>
      </c>
    </row>
    <row r="31" spans="1:10" ht="18.75">
      <c r="A31" s="14" t="s">
        <v>40</v>
      </c>
      <c r="B31" s="21">
        <v>67</v>
      </c>
      <c r="C31" s="22">
        <v>47.81</v>
      </c>
      <c r="D31" s="21">
        <v>58.17</v>
      </c>
      <c r="E31" s="21">
        <f>'[1]сырье'!J7</f>
        <v>61.72</v>
      </c>
      <c r="F31" s="21" t="str">
        <f>'[1]сырье'!G7</f>
        <v>61,180</v>
      </c>
      <c r="G31" s="16">
        <f t="shared" si="8"/>
        <v>-0.008749189889824982</v>
      </c>
      <c r="H31" s="16">
        <f t="shared" si="9"/>
        <v>0.05174488567990365</v>
      </c>
      <c r="I31" s="16">
        <f t="shared" si="10"/>
        <v>0.2796486090775987</v>
      </c>
      <c r="J31" s="16">
        <f t="shared" si="11"/>
        <v>-0.08686567164179104</v>
      </c>
    </row>
    <row r="32" spans="1:10" ht="18.75">
      <c r="A32" s="14" t="s">
        <v>41</v>
      </c>
      <c r="B32" s="21">
        <v>11.4</v>
      </c>
      <c r="C32" s="22">
        <v>11.3</v>
      </c>
      <c r="D32" s="21">
        <v>17.75</v>
      </c>
      <c r="E32" s="21">
        <f>'[1]сырье'!J15</f>
        <v>18.259999999999998</v>
      </c>
      <c r="F32" s="21" t="str">
        <f>'[1]сырье'!G15</f>
        <v>18,380</v>
      </c>
      <c r="G32" s="16">
        <f t="shared" si="8"/>
        <v>0.006571741511500528</v>
      </c>
      <c r="H32" s="16">
        <f t="shared" si="9"/>
        <v>0.03549295774647887</v>
      </c>
      <c r="I32" s="16">
        <f t="shared" si="10"/>
        <v>0.6265486725663716</v>
      </c>
      <c r="J32" s="16">
        <f t="shared" si="11"/>
        <v>0.6122807017543859</v>
      </c>
    </row>
    <row r="33" spans="1:10" ht="18.75">
      <c r="A33" s="14" t="s">
        <v>42</v>
      </c>
      <c r="B33" s="21">
        <v>503.3</v>
      </c>
      <c r="C33" s="22">
        <v>392.5</v>
      </c>
      <c r="D33" s="21">
        <v>371</v>
      </c>
      <c r="E33" s="21">
        <f>'[1]сырье'!J6</f>
        <v>338.75</v>
      </c>
      <c r="F33" s="21" t="str">
        <f>'[1]сырье'!G6</f>
        <v>339,000</v>
      </c>
      <c r="G33" s="16">
        <f t="shared" si="8"/>
        <v>0.0007380073800737907</v>
      </c>
      <c r="H33" s="16">
        <f t="shared" si="9"/>
        <v>-0.08625336927223715</v>
      </c>
      <c r="I33" s="16">
        <f t="shared" si="10"/>
        <v>-0.1363057324840764</v>
      </c>
      <c r="J33" s="16">
        <f t="shared" si="11"/>
        <v>-0.326445459964236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5954.9</v>
      </c>
      <c r="E34" s="21">
        <f>'[1]сырье'!M12</f>
        <v>6114.125309999999</v>
      </c>
      <c r="F34" s="21">
        <f>'[1]сырье'!L12</f>
        <v>6122.7489000000005</v>
      </c>
      <c r="G34" s="16">
        <f t="shared" si="8"/>
        <v>0.0014104372355432382</v>
      </c>
      <c r="H34" s="16">
        <f t="shared" si="9"/>
        <v>0.028186686594233512</v>
      </c>
      <c r="I34" s="16">
        <f t="shared" si="10"/>
        <v>-0.05616548226480245</v>
      </c>
      <c r="J34" s="16">
        <f t="shared" si="11"/>
        <v>-0.31879386077146443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39995</v>
      </c>
      <c r="E36" s="24">
        <f>IF(J36=2,F36-3,F36-1)</f>
        <v>40017</v>
      </c>
      <c r="F36" s="24">
        <f ca="1">TODAY()</f>
        <v>40018</v>
      </c>
      <c r="G36" s="25"/>
      <c r="H36" s="25"/>
      <c r="I36" s="25"/>
      <c r="J36" s="11">
        <f>WEEKDAY(F36)</f>
        <v>6</v>
      </c>
    </row>
    <row r="37" spans="1:10" ht="18.75">
      <c r="A37" s="14" t="s">
        <v>45</v>
      </c>
      <c r="B37" s="26">
        <v>10</v>
      </c>
      <c r="C37" s="26">
        <v>13</v>
      </c>
      <c r="D37" s="26">
        <v>11.5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471.4</v>
      </c>
      <c r="E38" s="26" t="str">
        <f>'[1]остатки средств на кс'!L51</f>
        <v>485,40</v>
      </c>
      <c r="F38" s="26" t="str">
        <f>'[1]остатки средств на кс'!K51</f>
        <v>436,10</v>
      </c>
      <c r="G38" s="16">
        <f aca="true" t="shared" si="12" ref="G38:G44">IF(ISERROR(F38/E38-1),"н/д",F38/E38-1)</f>
        <v>-0.1015657189946435</v>
      </c>
      <c r="H38" s="16">
        <f aca="true" t="shared" si="13" ref="H38:H44">IF(ISERROR(F38/D38-1),"н/д",F38/D38-1)</f>
        <v>-0.07488332626219762</v>
      </c>
      <c r="I38" s="16">
        <f aca="true" t="shared" si="14" ref="I38:I44">IF(ISERROR(F38/C38-1),"н/д",F38/C38-1)</f>
        <v>-0.5756130790190734</v>
      </c>
      <c r="J38" s="16">
        <f aca="true" t="shared" si="15" ref="J38:J44">IF(ISERROR(F38/B38-1),"н/д",F38/B38-1)</f>
        <v>-0.456369982547993</v>
      </c>
    </row>
    <row r="39" spans="1:10" ht="37.5">
      <c r="A39" s="14" t="s">
        <v>47</v>
      </c>
      <c r="B39" s="26">
        <v>576.5</v>
      </c>
      <c r="C39" s="26">
        <v>802.7</v>
      </c>
      <c r="D39" s="26">
        <v>302.4</v>
      </c>
      <c r="E39" s="26" t="str">
        <f>'[1]остатки средств на кс'!L53</f>
        <v>350,90</v>
      </c>
      <c r="F39" s="26" t="str">
        <f>'[1]остатки средств на кс'!K53</f>
        <v>306,40</v>
      </c>
      <c r="G39" s="16">
        <f t="shared" si="12"/>
        <v>-0.12681675691080085</v>
      </c>
      <c r="H39" s="16">
        <f t="shared" si="13"/>
        <v>0.013227513227513255</v>
      </c>
      <c r="I39" s="16">
        <f t="shared" si="14"/>
        <v>-0.618288277064906</v>
      </c>
      <c r="J39" s="16">
        <f t="shared" si="15"/>
        <v>-0.46851691240242843</v>
      </c>
    </row>
    <row r="40" spans="1:10" ht="18.75">
      <c r="A40" s="14" t="s">
        <v>48</v>
      </c>
      <c r="B40" s="26">
        <v>5.5</v>
      </c>
      <c r="C40" s="26">
        <v>15.7</v>
      </c>
      <c r="D40" s="26">
        <v>9.93</v>
      </c>
      <c r="E40" s="26">
        <f>'[1]rates-cbr'!AE8</f>
        <v>9.81</v>
      </c>
      <c r="F40" s="26">
        <f>'[1]rates-cbr'!AF8</f>
        <v>9.86</v>
      </c>
      <c r="G40" s="16">
        <f t="shared" si="12"/>
        <v>0.0050968399592252744</v>
      </c>
      <c r="H40" s="16">
        <f t="shared" si="13"/>
        <v>-0.007049345417925457</v>
      </c>
      <c r="I40" s="16">
        <f t="shared" si="14"/>
        <v>-0.37197452229299366</v>
      </c>
      <c r="J40" s="16">
        <f t="shared" si="15"/>
        <v>0.7927272727272727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13.9</v>
      </c>
      <c r="E41" s="26">
        <f>'[1]rates-cbr'!AA8</f>
        <v>12.79</v>
      </c>
      <c r="F41" s="26">
        <f>'[1]rates-cbr'!AB8</f>
        <v>12.79</v>
      </c>
      <c r="G41" s="16">
        <f t="shared" si="12"/>
        <v>0</v>
      </c>
      <c r="H41" s="16">
        <f t="shared" si="13"/>
        <v>-0.0798561151079138</v>
      </c>
      <c r="I41" s="16">
        <f t="shared" si="14"/>
        <v>-0.4081443776029616</v>
      </c>
      <c r="J41" s="16">
        <f t="shared" si="15"/>
        <v>0.8864306784660765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0.588</v>
      </c>
      <c r="E42" s="26">
        <v>0.503</v>
      </c>
      <c r="F42" s="26">
        <v>0.502</v>
      </c>
      <c r="G42" s="16">
        <f t="shared" si="12"/>
        <v>-0.001988071570576566</v>
      </c>
      <c r="H42" s="16">
        <f t="shared" si="13"/>
        <v>-0.14625850340136048</v>
      </c>
      <c r="I42" s="16">
        <f t="shared" si="14"/>
        <v>-0.647719298245614</v>
      </c>
      <c r="J42" s="16">
        <f t="shared" si="15"/>
        <v>-0.8932596215181798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</v>
      </c>
      <c r="E43" s="26">
        <f>'[1]курсы валют'!K18</f>
        <v>31.07848627890231</v>
      </c>
      <c r="F43" s="26">
        <f>'[1]курсы валют'!I18</f>
        <v>31.076</v>
      </c>
      <c r="G43" s="16">
        <f t="shared" si="12"/>
        <v>-7.999999999996898E-05</v>
      </c>
      <c r="H43" s="16">
        <f t="shared" si="13"/>
        <v>-0.0007717041800643365</v>
      </c>
      <c r="I43" s="16">
        <f t="shared" si="14"/>
        <v>0.05736645117386874</v>
      </c>
      <c r="J43" s="16">
        <f t="shared" si="15"/>
        <v>0.26840816326530614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43.81</v>
      </c>
      <c r="E44" s="26">
        <f>'[1]курсы валют'!C21</f>
        <v>44.1159</v>
      </c>
      <c r="F44" s="26">
        <f>'[1]курсы валют'!C19</f>
        <v>44.2771</v>
      </c>
      <c r="G44" s="16">
        <f t="shared" si="12"/>
        <v>0.003654011365516574</v>
      </c>
      <c r="H44" s="16">
        <f t="shared" si="13"/>
        <v>0.010661949326637554</v>
      </c>
      <c r="I44" s="16">
        <f t="shared" si="14"/>
        <v>0.06878522720415181</v>
      </c>
      <c r="J44" s="16">
        <f t="shared" si="15"/>
        <v>0.22991944444444434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39997</v>
      </c>
      <c r="E45" s="31">
        <f>'[1]ЗВР-cbr'!A3</f>
        <v>40004</v>
      </c>
      <c r="F45" s="31">
        <f>'[1]ЗВР-cbr'!A2</f>
        <v>40011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409.1</v>
      </c>
      <c r="E46" s="26">
        <f>'[1]ЗВР-cbr'!B3</f>
        <v>400.9</v>
      </c>
      <c r="F46" s="26">
        <f>'[1]ЗВР-cbr'!B2</f>
        <v>398.1</v>
      </c>
      <c r="G46" s="16">
        <f>IF(ISERROR(F46/E46-1),"н/д",F46/E46-1)</f>
        <v>-0.006984285357944486</v>
      </c>
      <c r="H46" s="16">
        <f>IF(ISERROR(F46/D46-1),"н/д",F46/D46-1)</f>
        <v>-0.026888291371302886</v>
      </c>
      <c r="I46" s="16">
        <f>IF(ISERROR(F46/C46-1),"н/д",F46/C46-1)</f>
        <v>-0.06549295774647879</v>
      </c>
      <c r="J46" s="16">
        <f>IF(ISERROR(F46/B46-1),"н/д",F46/B46-1)</f>
        <v>-0.17097042898792159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40007</v>
      </c>
      <c r="F47" s="31">
        <v>40014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26">
        <v>7.7</v>
      </c>
      <c r="F48" s="34">
        <v>7.9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/>
      <c r="G50" s="16">
        <f>IF(ISERROR(E50/D50-1),"н/д",E50/D50-1)</f>
        <v>0.04230454409154638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30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2009-07-24T09:06:01Z</cp:lastPrinted>
  <dcterms:created xsi:type="dcterms:W3CDTF">2009-07-24T09:03:50Z</dcterms:created>
  <dcterms:modified xsi:type="dcterms:W3CDTF">2009-07-24T09:06:03Z</dcterms:modified>
  <cp:category/>
  <cp:version/>
  <cp:contentType/>
  <cp:contentStatus/>
</cp:coreProperties>
</file>