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<sst xmlns="http://schemas.openxmlformats.org/spreadsheetml/2006/main" count="80" uniqueCount="75">
  <si>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</si>
  <si>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</si>
  <si>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</si>
  <si>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</si>
  <si>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</si>
  <si>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</si>
  <si>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</si>
  <si>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</si>
  <si>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</si>
  <si>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</si>
  <si>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</si>
  <si>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</si>
  <si>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</si>
  <si>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</si>
  <si>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</si>
  <si>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</si>
  <si>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</si>
  <si>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</si>
  <si>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</si>
  <si>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</si>
  <si>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</si>
  <si>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</si>
  <si>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</si>
  <si>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</si>
  <si>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</si>
  <si>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</si>
  <si>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</si>
  <si>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</si>
  <si>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</si>
  <si>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</si>
  <si>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</si>
  <si>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</si>
  <si>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</si>
  <si>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</si>
  <si>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</si>
  <si>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</si>
  <si>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</si>
  <si>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</si>
  <si>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</si>
  <si>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</si>
  <si>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</si>
  <si>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</si>
  <si>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</si>
  <si>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</si>
  <si>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</si>
  <si>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</si>
  <si>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</si>
  <si>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</si>
  <si>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</si>
  <si>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</si>
  <si>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</si>
  <si>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</si>
  <si>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</si>
  <si>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</si>
  <si>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</si>
  <si>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</si>
  <si>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</si>
  <si>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</si>
  <si>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</si>
  <si>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</si>
  <si>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</si>
  <si>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</si>
  <si>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</si>
  <si>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</si>
  <si>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</si>
  <si>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</si>
  <si>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</si>
  <si>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</si>
  <si>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</si>
  <si>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</si>
  <si>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</si>
  <si>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</si>
  <si>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</si>
  <si>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Хлопок (USd/фунт)</t>
  </si>
  <si>
    <t>Сахар (USd/фунт)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</si>
</sst>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65" fontId="9" fillId="0" borderId="5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9395.32</v>
          </cell>
        </row>
        <row r="14">
          <cell r="J14">
            <v>9652</v>
          </cell>
        </row>
        <row r="49">
          <cell r="M49">
            <v>1104.19</v>
          </cell>
        </row>
        <row r="50">
          <cell r="J50">
            <v>1082</v>
          </cell>
        </row>
        <row r="60">
          <cell r="O60">
            <v>6938.860000000001</v>
          </cell>
        </row>
        <row r="61">
          <cell r="J61">
            <v>6953</v>
          </cell>
        </row>
        <row r="103">
          <cell r="N103">
            <v>2106.3500000000004</v>
          </cell>
        </row>
        <row r="104">
          <cell r="J104">
            <v>2147</v>
          </cell>
        </row>
        <row r="134">
          <cell r="K134">
            <v>412.88</v>
          </cell>
        </row>
        <row r="135">
          <cell r="H135">
            <v>416</v>
          </cell>
        </row>
      </sheetData>
      <sheetData sheetId="1">
        <row r="36">
          <cell r="Q36">
            <v>4443.62</v>
          </cell>
          <cell r="S36">
            <v>4473</v>
          </cell>
        </row>
        <row r="48">
          <cell r="Q48">
            <v>5030.15</v>
          </cell>
          <cell r="S48">
            <v>5064</v>
          </cell>
        </row>
        <row r="62">
          <cell r="Q62">
            <v>3270.94</v>
          </cell>
          <cell r="S62">
            <v>3293</v>
          </cell>
        </row>
      </sheetData>
      <sheetData sheetId="2">
        <row r="5">
          <cell r="Q5">
            <v>8743.94</v>
          </cell>
          <cell r="S5">
            <v>8848</v>
          </cell>
        </row>
        <row r="11">
          <cell r="Q11">
            <v>940.38</v>
          </cell>
          <cell r="S11">
            <v>951</v>
          </cell>
        </row>
        <row r="21">
          <cell r="Q21">
            <v>1886.61</v>
          </cell>
          <cell r="S21">
            <v>1909</v>
          </cell>
        </row>
        <row r="84">
          <cell r="Q84">
            <v>52072.49</v>
          </cell>
          <cell r="S84">
            <v>53155</v>
          </cell>
        </row>
      </sheetData>
      <sheetData sheetId="3">
        <row r="55">
          <cell r="B55">
            <v>15082.02</v>
          </cell>
          <cell r="I55">
            <v>15191.01</v>
          </cell>
        </row>
        <row r="57">
          <cell r="B57">
            <v>978.56</v>
          </cell>
          <cell r="I57">
            <v>972.31</v>
          </cell>
        </row>
        <row r="58">
          <cell r="B58">
            <v>999.88</v>
          </cell>
          <cell r="I58">
            <v>985.81</v>
          </cell>
        </row>
        <row r="59">
          <cell r="B59">
            <v>83.22</v>
          </cell>
          <cell r="I59">
            <v>82.78</v>
          </cell>
        </row>
        <row r="61">
          <cell r="B61">
            <v>66.32</v>
          </cell>
          <cell r="I61">
            <v>66.44</v>
          </cell>
        </row>
        <row r="63">
          <cell r="B63">
            <v>5414.55</v>
          </cell>
          <cell r="I63">
            <v>5443.21</v>
          </cell>
        </row>
        <row r="64">
          <cell r="B64">
            <v>16000</v>
          </cell>
          <cell r="I64">
            <v>16225</v>
          </cell>
        </row>
        <row r="186">
          <cell r="B186">
            <v>1719.25</v>
          </cell>
          <cell r="C186">
            <v>1711.0029657053003</v>
          </cell>
        </row>
      </sheetData>
      <sheetData sheetId="4">
        <row r="18">
          <cell r="I18">
            <v>31.3733</v>
          </cell>
          <cell r="K18">
            <v>31.783626619659806</v>
          </cell>
        </row>
        <row r="19">
          <cell r="C19">
            <v>44.4466</v>
          </cell>
        </row>
        <row r="21">
          <cell r="C21">
            <v>44.8023</v>
          </cell>
        </row>
      </sheetData>
      <sheetData sheetId="5">
        <row r="2">
          <cell r="A2">
            <v>40004</v>
          </cell>
          <cell r="B2">
            <v>400.7</v>
          </cell>
        </row>
        <row r="3">
          <cell r="A3">
            <v>39997</v>
          </cell>
          <cell r="B3">
            <v>409.1</v>
          </cell>
        </row>
        <row r="4">
          <cell r="A4">
            <v>39990</v>
          </cell>
          <cell r="B4">
            <v>410.5</v>
          </cell>
        </row>
      </sheetData>
      <sheetData sheetId="6">
        <row r="4">
          <cell r="H4">
            <v>12339.1</v>
          </cell>
          <cell r="I4">
            <v>12861.1</v>
          </cell>
        </row>
      </sheetData>
      <sheetData sheetId="7">
        <row r="8">
          <cell r="AA8">
            <v>13.49</v>
          </cell>
          <cell r="AB8">
            <v>13.05</v>
          </cell>
          <cell r="AE8">
            <v>10.19</v>
          </cell>
          <cell r="AF8">
            <v>9.7</v>
          </cell>
        </row>
      </sheetData>
      <sheetData sheetId="9">
        <row r="51">
          <cell r="K51" t="str">
            <v>394,40</v>
          </cell>
          <cell r="L51" t="str">
            <v>377,30</v>
          </cell>
        </row>
        <row r="53">
          <cell r="K53" t="str">
            <v>272,90</v>
          </cell>
          <cell r="L53" t="str">
            <v>253,20</v>
          </cell>
        </row>
      </sheetData>
      <sheetData sheetId="11">
        <row r="6">
          <cell r="G6" t="str">
            <v>332,000</v>
          </cell>
          <cell r="J6">
            <v>333.75</v>
          </cell>
        </row>
        <row r="7">
          <cell r="G7" t="str">
            <v>64,860</v>
          </cell>
          <cell r="J7">
            <v>64.86</v>
          </cell>
        </row>
        <row r="12">
          <cell r="L12">
            <v>6285.7975215</v>
          </cell>
          <cell r="M12">
            <v>6294.50361225</v>
          </cell>
        </row>
        <row r="15">
          <cell r="G15" t="str">
            <v>17,730</v>
          </cell>
          <cell r="J15">
            <v>17.740000000000002</v>
          </cell>
        </row>
        <row r="23">
          <cell r="G23" t="str">
            <v>64,010</v>
          </cell>
          <cell r="J23">
            <v>63.980000000000004</v>
          </cell>
        </row>
        <row r="31">
          <cell r="G31" t="str">
            <v>950,000</v>
          </cell>
          <cell r="J31">
            <v>948.8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workbookViewId="0" topLeftCell="A19">
      <selection activeCell="A33" sqref="A33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42" t="s">
        <v>0</v>
      </c>
      <c r="B1" s="42"/>
      <c r="C1" s="42"/>
      <c r="D1" s="42"/>
      <c r="E1" s="42"/>
      <c r="F1" s="42"/>
      <c r="G1" s="1"/>
      <c r="H1" s="2" t="s">
        <v>1</v>
      </c>
      <c r="I1" s="43">
        <v>40015</v>
      </c>
      <c r="J1" s="43"/>
    </row>
    <row r="2" spans="1:10" ht="7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8.75">
      <c r="A3" s="44" t="s">
        <v>12</v>
      </c>
      <c r="B3" s="44"/>
      <c r="C3" s="44"/>
      <c r="D3" s="44"/>
      <c r="E3" s="44"/>
      <c r="F3" s="44"/>
      <c r="G3" s="4"/>
      <c r="H3" s="4"/>
      <c r="I3" s="4"/>
      <c r="J3" s="5">
        <f>WEEKDAY(F4)</f>
        <v>3</v>
      </c>
    </row>
    <row r="4" spans="1:10" ht="18.75">
      <c r="A4" s="3" t="s">
        <v>13</v>
      </c>
      <c r="B4" s="6">
        <v>39448</v>
      </c>
      <c r="C4" s="6">
        <v>39814</v>
      </c>
      <c r="D4" s="6">
        <v>39995</v>
      </c>
      <c r="E4" s="6">
        <f>IF(J3=2,F4-3,F4-1)</f>
        <v>40014</v>
      </c>
      <c r="F4" s="6">
        <f ca="1">TODAY()</f>
        <v>40015</v>
      </c>
      <c r="G4" s="7"/>
      <c r="H4" s="7"/>
      <c r="I4" s="7"/>
      <c r="J4" s="8"/>
    </row>
    <row r="5" spans="1:10" ht="18.75">
      <c r="A5" s="45" t="s">
        <v>14</v>
      </c>
      <c r="B5" s="45"/>
      <c r="C5" s="45"/>
      <c r="D5" s="45"/>
      <c r="E5" s="45"/>
      <c r="F5" s="45"/>
      <c r="G5" s="9"/>
      <c r="H5" s="9"/>
      <c r="I5" s="9"/>
      <c r="J5" s="9"/>
    </row>
    <row r="6" spans="1:10" ht="18.75">
      <c r="A6" s="10" t="s">
        <v>15</v>
      </c>
      <c r="B6" s="11">
        <v>2305.12</v>
      </c>
      <c r="C6" s="11">
        <v>634.39</v>
      </c>
      <c r="D6" s="11">
        <v>977</v>
      </c>
      <c r="E6" s="11">
        <f>'[1]инд-обновл'!I57</f>
        <v>972.31</v>
      </c>
      <c r="F6" s="11">
        <f>'[1]инд-обновл'!B57</f>
        <v>978.56</v>
      </c>
      <c r="G6" s="12">
        <f>IF(ISERROR(F6/E6-1),"н/д",F6/E6-1)</f>
        <v>0.006427991072806005</v>
      </c>
      <c r="H6" s="12">
        <f>IF(ISERROR(F6/D6-1),"н/д",F6/D6-1)</f>
        <v>0.0015967246673489477</v>
      </c>
      <c r="I6" s="12">
        <f>IF(ISERROR(F6/C6-1),"н/д",F6/C6-1)</f>
        <v>0.5425211620611925</v>
      </c>
      <c r="J6" s="12">
        <f>IF(ISERROR(F6/B6-1),"н/д",F6/B6-1)</f>
        <v>-0.5754841396543346</v>
      </c>
    </row>
    <row r="7" spans="1:10" ht="18.75">
      <c r="A7" s="10" t="s">
        <v>16</v>
      </c>
      <c r="B7" s="11">
        <v>1914.76</v>
      </c>
      <c r="C7" s="11">
        <v>639.82</v>
      </c>
      <c r="D7" s="11">
        <v>999</v>
      </c>
      <c r="E7" s="11">
        <f>'[1]инд-обновл'!I58</f>
        <v>985.81</v>
      </c>
      <c r="F7" s="11">
        <f>'[1]инд-обновл'!B58</f>
        <v>999.88</v>
      </c>
      <c r="G7" s="12">
        <f>IF(ISERROR(F7/E7-1),"н/д",F7/E7-1)</f>
        <v>0.014272527160406279</v>
      </c>
      <c r="H7" s="12">
        <f>IF(ISERROR(F7/D7-1),"н/д",F7/D7-1)</f>
        <v>0.0008808808808808966</v>
      </c>
      <c r="I7" s="12">
        <f>IF(ISERROR(F7/C7-1),"н/д",F7/C7-1)</f>
        <v>0.5627520240067518</v>
      </c>
      <c r="J7" s="12">
        <f>IF(ISERROR(F7/B7-1),"н/д",F7/B7-1)</f>
        <v>-0.47780400676847223</v>
      </c>
    </row>
    <row r="8" spans="1:10" ht="18.75">
      <c r="A8" s="10" t="s">
        <v>17</v>
      </c>
      <c r="B8" s="11">
        <v>98.7</v>
      </c>
      <c r="C8" s="11">
        <v>82.4</v>
      </c>
      <c r="D8" s="11">
        <v>83</v>
      </c>
      <c r="E8" s="11">
        <f>'[1]инд-обновл'!I59</f>
        <v>82.78</v>
      </c>
      <c r="F8" s="11">
        <f>'[1]инд-обновл'!B59</f>
        <v>83.22</v>
      </c>
      <c r="G8" s="12">
        <f>IF(ISERROR(F8/E8-1),"н/д",F8/E8-1)</f>
        <v>0.005315293549166489</v>
      </c>
      <c r="H8" s="12">
        <f>IF(ISERROR(F8/D8-1),"н/д",F8/D8-1)</f>
        <v>0.002650602409638436</v>
      </c>
      <c r="I8" s="12">
        <f>IF(ISERROR(F8/C8-1),"н/д",F8/C8-1)</f>
        <v>0.009951456310679507</v>
      </c>
      <c r="J8" s="12">
        <f>IF(ISERROR(F8/B8-1),"н/д",F8/B8-1)</f>
        <v>-0.15683890577507598</v>
      </c>
    </row>
    <row r="9" spans="1:10" ht="18.75">
      <c r="A9" s="46" t="s">
        <v>18</v>
      </c>
      <c r="B9" s="46"/>
      <c r="C9" s="46"/>
      <c r="D9" s="46"/>
      <c r="E9" s="46"/>
      <c r="F9" s="46"/>
      <c r="G9" s="13"/>
      <c r="H9" s="13"/>
      <c r="I9" s="13"/>
      <c r="J9" s="13"/>
    </row>
    <row r="10" spans="1:10" ht="18.75">
      <c r="A10" s="10" t="s">
        <v>19</v>
      </c>
      <c r="B10" s="11">
        <v>13043.96</v>
      </c>
      <c r="C10" s="14">
        <v>9034.69</v>
      </c>
      <c r="D10" s="11">
        <v>8504.06</v>
      </c>
      <c r="E10" s="14">
        <f>'[1]СевАм-индексы'!Q5</f>
        <v>8743.94</v>
      </c>
      <c r="F10" s="11">
        <f>'[1]СевАм-индексы'!S5</f>
        <v>8848</v>
      </c>
      <c r="G10" s="12">
        <f aca="true" t="shared" si="0" ref="G10:G16">IF(ISERROR(F10/E10-1),"н/д",F10/E10-1)</f>
        <v>0.011900813592041981</v>
      </c>
      <c r="H10" s="12">
        <f aca="true" t="shared" si="1" ref="H10:H16">IF(ISERROR(F10/D10-1),"н/д",F10/D10-1)</f>
        <v>0.04044421135316556</v>
      </c>
      <c r="I10" s="12">
        <f aca="true" t="shared" si="2" ref="I10:I16">IF(ISERROR(F10/C10-1),"н/д",F10/C10-1)</f>
        <v>-0.02066368630246307</v>
      </c>
      <c r="J10" s="12">
        <f aca="true" t="shared" si="3" ref="J10:J16">IF(ISERROR(F10/B10-1),"н/д",F10/B10-1)</f>
        <v>-0.3216783860116099</v>
      </c>
    </row>
    <row r="11" spans="1:10" ht="18.75">
      <c r="A11" s="10" t="s">
        <v>20</v>
      </c>
      <c r="B11" s="11">
        <v>2609.6</v>
      </c>
      <c r="C11" s="14">
        <v>1632.21</v>
      </c>
      <c r="D11" s="11">
        <v>1845.72</v>
      </c>
      <c r="E11" s="11">
        <f>'[1]СевАм-индексы'!Q21</f>
        <v>1886.61</v>
      </c>
      <c r="F11" s="11">
        <f>'[1]СевАм-индексы'!S21</f>
        <v>1909</v>
      </c>
      <c r="G11" s="12">
        <f t="shared" si="0"/>
        <v>0.011867847620864902</v>
      </c>
      <c r="H11" s="12">
        <f t="shared" si="1"/>
        <v>0.0342847235767072</v>
      </c>
      <c r="I11" s="12">
        <f t="shared" si="2"/>
        <v>0.1695798947439362</v>
      </c>
      <c r="J11" s="12">
        <f t="shared" si="3"/>
        <v>-0.2684702636419375</v>
      </c>
    </row>
    <row r="12" spans="1:10" ht="18.75">
      <c r="A12" s="10" t="s">
        <v>21</v>
      </c>
      <c r="B12" s="11">
        <v>1447.16</v>
      </c>
      <c r="C12" s="14">
        <v>931.8</v>
      </c>
      <c r="D12" s="11">
        <v>923.33</v>
      </c>
      <c r="E12" s="11">
        <f>'[1]СевАм-индексы'!Q11</f>
        <v>940.38</v>
      </c>
      <c r="F12" s="11">
        <f>'[1]СевАм-индексы'!S11</f>
        <v>951</v>
      </c>
      <c r="G12" s="12">
        <f t="shared" si="0"/>
        <v>0.011293306961015714</v>
      </c>
      <c r="H12" s="12">
        <f t="shared" si="1"/>
        <v>0.02996761721161434</v>
      </c>
      <c r="I12" s="12">
        <f t="shared" si="2"/>
        <v>0.020605280103026535</v>
      </c>
      <c r="J12" s="12">
        <f t="shared" si="3"/>
        <v>-0.3428508250642638</v>
      </c>
    </row>
    <row r="13" spans="1:10" ht="18.75">
      <c r="A13" s="10" t="s">
        <v>22</v>
      </c>
      <c r="B13" s="11">
        <v>5550.1</v>
      </c>
      <c r="C13" s="11">
        <v>3349.69</v>
      </c>
      <c r="D13" s="11">
        <v>3217</v>
      </c>
      <c r="E13" s="11">
        <f>'[1]евр-индексы'!Q62</f>
        <v>3270.94</v>
      </c>
      <c r="F13" s="11">
        <f>'[1]евр-индексы'!S62</f>
        <v>3293</v>
      </c>
      <c r="G13" s="12">
        <f t="shared" si="0"/>
        <v>0.006744238659223356</v>
      </c>
      <c r="H13" s="12">
        <f t="shared" si="1"/>
        <v>0.023624494870997825</v>
      </c>
      <c r="I13" s="12">
        <f t="shared" si="2"/>
        <v>-0.016923954156951804</v>
      </c>
      <c r="J13" s="12">
        <f t="shared" si="3"/>
        <v>-0.40667735716473585</v>
      </c>
    </row>
    <row r="14" spans="1:10" ht="18.75">
      <c r="A14" s="10" t="s">
        <v>23</v>
      </c>
      <c r="B14" s="11">
        <v>7949.1</v>
      </c>
      <c r="C14" s="14">
        <v>4973.07</v>
      </c>
      <c r="D14" s="11">
        <v>4905.44</v>
      </c>
      <c r="E14" s="11">
        <f>'[1]евр-индексы'!Q48</f>
        <v>5030.15</v>
      </c>
      <c r="F14" s="11">
        <f>'[1]евр-индексы'!S48</f>
        <v>5064</v>
      </c>
      <c r="G14" s="12">
        <f t="shared" si="0"/>
        <v>0.006729421587825524</v>
      </c>
      <c r="H14" s="12">
        <f t="shared" si="1"/>
        <v>0.03232329821585833</v>
      </c>
      <c r="I14" s="12">
        <f t="shared" si="2"/>
        <v>0.0182844802104134</v>
      </c>
      <c r="J14" s="12">
        <f t="shared" si="3"/>
        <v>-0.36294674868853083</v>
      </c>
    </row>
    <row r="15" spans="1:10" ht="18.75">
      <c r="A15" s="10" t="s">
        <v>24</v>
      </c>
      <c r="B15" s="11">
        <v>6416.7</v>
      </c>
      <c r="C15" s="14">
        <v>4561.79</v>
      </c>
      <c r="D15" s="11">
        <v>4340.71</v>
      </c>
      <c r="E15" s="11">
        <f>'[1]евр-индексы'!Q36</f>
        <v>4443.62</v>
      </c>
      <c r="F15" s="11">
        <f>'[1]евр-индексы'!S36</f>
        <v>4473</v>
      </c>
      <c r="G15" s="12">
        <f t="shared" si="0"/>
        <v>0.006611726475261204</v>
      </c>
      <c r="H15" s="12">
        <f t="shared" si="1"/>
        <v>0.030476581020155713</v>
      </c>
      <c r="I15" s="12">
        <f t="shared" si="2"/>
        <v>-0.019463850812948436</v>
      </c>
      <c r="J15" s="12">
        <f t="shared" si="3"/>
        <v>-0.3029127121417551</v>
      </c>
    </row>
    <row r="16" spans="1:10" ht="18.75">
      <c r="A16" s="10" t="s">
        <v>25</v>
      </c>
      <c r="B16" s="11">
        <v>14691.4</v>
      </c>
      <c r="C16" s="14">
        <v>9043.12</v>
      </c>
      <c r="D16" s="11">
        <v>9940</v>
      </c>
      <c r="E16" s="11">
        <f>'[1]азия-индексы'!P13</f>
        <v>9395.32</v>
      </c>
      <c r="F16" s="11">
        <f>'[1]азия-индексы'!J14</f>
        <v>9652</v>
      </c>
      <c r="G16" s="12">
        <f t="shared" si="0"/>
        <v>0.02731998484351794</v>
      </c>
      <c r="H16" s="12">
        <f t="shared" si="1"/>
        <v>-0.028973843058350046</v>
      </c>
      <c r="I16" s="12">
        <f t="shared" si="2"/>
        <v>0.06733074425640706</v>
      </c>
      <c r="J16" s="12">
        <f t="shared" si="3"/>
        <v>-0.34301700314469685</v>
      </c>
    </row>
    <row r="17" spans="1:10" ht="18.75">
      <c r="A17" s="46" t="s">
        <v>26</v>
      </c>
      <c r="B17" s="46"/>
      <c r="C17" s="46"/>
      <c r="D17" s="46"/>
      <c r="E17" s="46"/>
      <c r="F17" s="46"/>
      <c r="G17" s="15"/>
      <c r="H17" s="15"/>
      <c r="I17" s="15"/>
      <c r="J17" s="15"/>
    </row>
    <row r="18" spans="1:10" ht="18.75">
      <c r="A18" s="10" t="s">
        <v>27</v>
      </c>
      <c r="B18" s="11">
        <v>8323.1</v>
      </c>
      <c r="C18" s="14">
        <v>4698.31</v>
      </c>
      <c r="D18" s="11">
        <v>6579</v>
      </c>
      <c r="E18" s="11">
        <f>'[1]азия-индексы'!O60</f>
        <v>6938.860000000001</v>
      </c>
      <c r="F18" s="11">
        <f>'[1]азия-индексы'!J61</f>
        <v>6953</v>
      </c>
      <c r="G18" s="12">
        <f aca="true" t="shared" si="4" ref="G18:G23">IF(ISERROR(F18/E18-1),"н/д",F18/E18-1)</f>
        <v>0.0020377987162154554</v>
      </c>
      <c r="H18" s="12">
        <f aca="true" t="shared" si="5" ref="H18:H23">IF(ISERROR(F18/D18-1),"н/д",F18/D18-1)</f>
        <v>0.056847545219638196</v>
      </c>
      <c r="I18" s="12">
        <f aca="true" t="shared" si="6" ref="I18:I23">IF(ISERROR(F18/C18-1),"н/д",F18/C18-1)</f>
        <v>0.47989383416590203</v>
      </c>
      <c r="J18" s="12">
        <f aca="true" t="shared" si="7" ref="J18:J23">IF(ISERROR(F18/B18-1),"н/д",F18/B18-1)</f>
        <v>-0.1646141461714986</v>
      </c>
    </row>
    <row r="19" spans="1:10" ht="18.75">
      <c r="A19" s="10" t="s">
        <v>28</v>
      </c>
      <c r="B19" s="11">
        <v>921.1</v>
      </c>
      <c r="C19" s="14">
        <v>313.34</v>
      </c>
      <c r="D19" s="11">
        <v>430</v>
      </c>
      <c r="E19" s="11">
        <f>'[1]азия-индексы'!K134</f>
        <v>412.88</v>
      </c>
      <c r="F19" s="11">
        <f>'[1]азия-индексы'!H135</f>
        <v>416</v>
      </c>
      <c r="G19" s="12">
        <f t="shared" si="4"/>
        <v>0.007556675062972307</v>
      </c>
      <c r="H19" s="12">
        <f t="shared" si="5"/>
        <v>-0.032558139534883734</v>
      </c>
      <c r="I19" s="12">
        <f t="shared" si="6"/>
        <v>0.32763132699304287</v>
      </c>
      <c r="J19" s="12">
        <f t="shared" si="7"/>
        <v>-0.5483660840299642</v>
      </c>
    </row>
    <row r="20" spans="1:10" ht="18.75">
      <c r="A20" s="10" t="s">
        <v>29</v>
      </c>
      <c r="B20" s="11">
        <v>20300.7</v>
      </c>
      <c r="C20" s="14">
        <v>9903.46</v>
      </c>
      <c r="D20" s="11">
        <v>14645</v>
      </c>
      <c r="E20" s="11">
        <f>'[1]инд-обновл'!I55</f>
        <v>15191.01</v>
      </c>
      <c r="F20" s="11">
        <f>'[1]инд-обновл'!B55</f>
        <v>15082.02</v>
      </c>
      <c r="G20" s="12">
        <f t="shared" si="4"/>
        <v>-0.007174638157699809</v>
      </c>
      <c r="H20" s="12">
        <f t="shared" si="5"/>
        <v>0.029840901331512404</v>
      </c>
      <c r="I20" s="12">
        <f t="shared" si="6"/>
        <v>0.5229041163391381</v>
      </c>
      <c r="J20" s="12">
        <f t="shared" si="7"/>
        <v>-0.25706896806514057</v>
      </c>
    </row>
    <row r="21" spans="1:10" ht="18.75">
      <c r="A21" s="10" t="s">
        <v>30</v>
      </c>
      <c r="B21" s="11">
        <v>2731.5</v>
      </c>
      <c r="C21" s="14">
        <v>1437.338</v>
      </c>
      <c r="D21" s="11">
        <v>2060</v>
      </c>
      <c r="E21" s="11">
        <f>'[1]азия-индексы'!N103</f>
        <v>2106.3500000000004</v>
      </c>
      <c r="F21" s="11">
        <f>'[1]азия-индексы'!J104</f>
        <v>2147</v>
      </c>
      <c r="G21" s="12">
        <f t="shared" si="4"/>
        <v>0.01929878700121046</v>
      </c>
      <c r="H21" s="12">
        <f t="shared" si="5"/>
        <v>0.04223300970873778</v>
      </c>
      <c r="I21" s="12">
        <f t="shared" si="6"/>
        <v>0.49373355466842184</v>
      </c>
      <c r="J21" s="12">
        <f t="shared" si="7"/>
        <v>-0.21398498993227166</v>
      </c>
    </row>
    <row r="22" spans="1:10" ht="18.75">
      <c r="A22" s="10" t="s">
        <v>31</v>
      </c>
      <c r="B22" s="11">
        <v>1472.4</v>
      </c>
      <c r="C22" s="14">
        <v>571.135</v>
      </c>
      <c r="D22" s="11">
        <v>977</v>
      </c>
      <c r="E22" s="11">
        <f>'[1]азия-индексы'!M49</f>
        <v>1104.19</v>
      </c>
      <c r="F22" s="11">
        <f>'[1]азия-индексы'!J50</f>
        <v>1082</v>
      </c>
      <c r="G22" s="12">
        <f t="shared" si="4"/>
        <v>-0.020096179099611478</v>
      </c>
      <c r="H22" s="12">
        <f t="shared" si="5"/>
        <v>0.10747185261003067</v>
      </c>
      <c r="I22" s="12">
        <f t="shared" si="6"/>
        <v>0.8944732856505029</v>
      </c>
      <c r="J22" s="12">
        <f t="shared" si="7"/>
        <v>-0.265145340939962</v>
      </c>
    </row>
    <row r="23" spans="1:10" ht="18.75">
      <c r="A23" s="10" t="s">
        <v>32</v>
      </c>
      <c r="B23" s="11">
        <v>62340.34</v>
      </c>
      <c r="C23" s="14">
        <v>40244</v>
      </c>
      <c r="D23" s="11">
        <v>51543.78</v>
      </c>
      <c r="E23" s="11">
        <f>'[1]СевАм-индексы'!Q84</f>
        <v>52072.49</v>
      </c>
      <c r="F23" s="11">
        <f>'[1]СевАм-индексы'!S84</f>
        <v>53155</v>
      </c>
      <c r="G23" s="12">
        <f t="shared" si="4"/>
        <v>0.020788520003556687</v>
      </c>
      <c r="H23" s="12">
        <f t="shared" si="5"/>
        <v>0.03125925184377243</v>
      </c>
      <c r="I23" s="12">
        <f t="shared" si="6"/>
        <v>0.32081801013815725</v>
      </c>
      <c r="J23" s="12">
        <f t="shared" si="7"/>
        <v>-0.1473418335543245</v>
      </c>
    </row>
    <row r="24" spans="1:10" ht="18.75">
      <c r="A24" s="46" t="s">
        <v>33</v>
      </c>
      <c r="B24" s="46"/>
      <c r="C24" s="46"/>
      <c r="D24" s="46"/>
      <c r="E24" s="46"/>
      <c r="F24" s="46"/>
      <c r="G24" s="4"/>
      <c r="H24" s="4"/>
      <c r="I24" s="4"/>
      <c r="J24" s="4"/>
    </row>
    <row r="25" spans="1:10" ht="18.75">
      <c r="A25" s="10" t="s">
        <v>34</v>
      </c>
      <c r="B25" s="16">
        <v>97.7</v>
      </c>
      <c r="C25" s="17">
        <v>46.99</v>
      </c>
      <c r="D25" s="16">
        <v>71.2</v>
      </c>
      <c r="E25" s="16">
        <f>'[1]инд-обновл'!I61</f>
        <v>66.44</v>
      </c>
      <c r="F25" s="16">
        <f>'[1]инд-обновл'!B61</f>
        <v>66.32</v>
      </c>
      <c r="G25" s="12">
        <f aca="true" t="shared" si="8" ref="G25:G34">IF(ISERROR(F25/E25-1),"н/д",F25/E25-1)</f>
        <v>-0.0018061408789886713</v>
      </c>
      <c r="H25" s="12">
        <f aca="true" t="shared" si="9" ref="H25:H34">IF(ISERROR(F25/D25-1),"н/д",F25/D25-1)</f>
        <v>-0.06853932584269673</v>
      </c>
      <c r="I25" s="12">
        <f aca="true" t="shared" si="10" ref="I25:I34">IF(ISERROR(F25/C25-1),"н/д",F25/C25-1)</f>
        <v>0.4113641200255371</v>
      </c>
      <c r="J25" s="12">
        <f aca="true" t="shared" si="11" ref="J25:J34">IF(ISERROR(F25/B25-1),"н/д",F25/B25-1)</f>
        <v>-0.3211873080859776</v>
      </c>
    </row>
    <row r="26" spans="1:10" ht="18.75">
      <c r="A26" s="10" t="s">
        <v>35</v>
      </c>
      <c r="B26" s="16">
        <v>99.63</v>
      </c>
      <c r="C26" s="17">
        <v>46.34</v>
      </c>
      <c r="D26" s="16">
        <v>71.33</v>
      </c>
      <c r="E26" s="16">
        <f>'[1]сырье'!J23</f>
        <v>63.980000000000004</v>
      </c>
      <c r="F26" s="16" t="str">
        <f>'[1]сырье'!G23</f>
        <v>64,010</v>
      </c>
      <c r="G26" s="12">
        <f t="shared" si="8"/>
        <v>0.0004688965301657966</v>
      </c>
      <c r="H26" s="12">
        <f t="shared" si="9"/>
        <v>-0.10262161783260892</v>
      </c>
      <c r="I26" s="12">
        <f t="shared" si="10"/>
        <v>0.38131204143288744</v>
      </c>
      <c r="J26" s="12">
        <f t="shared" si="11"/>
        <v>-0.357522834487604</v>
      </c>
    </row>
    <row r="27" spans="1:10" ht="18.75">
      <c r="A27" s="10" t="s">
        <v>36</v>
      </c>
      <c r="B27" s="16">
        <v>837.3</v>
      </c>
      <c r="C27" s="16">
        <v>877</v>
      </c>
      <c r="D27" s="16">
        <v>938.7</v>
      </c>
      <c r="E27" s="16">
        <f>'[1]сырье'!J31</f>
        <v>948.8</v>
      </c>
      <c r="F27" s="16" t="str">
        <f>'[1]сырье'!G31</f>
        <v>950,000</v>
      </c>
      <c r="G27" s="12">
        <f t="shared" si="8"/>
        <v>0.001264755480607116</v>
      </c>
      <c r="H27" s="12">
        <f t="shared" si="9"/>
        <v>0.012037924789602528</v>
      </c>
      <c r="I27" s="12">
        <f t="shared" si="10"/>
        <v>0.08323831242873436</v>
      </c>
      <c r="J27" s="12">
        <f t="shared" si="11"/>
        <v>0.1345993072972651</v>
      </c>
    </row>
    <row r="28" spans="1:10" ht="18.75">
      <c r="A28" s="10" t="s">
        <v>37</v>
      </c>
      <c r="B28" s="16">
        <v>6665.6</v>
      </c>
      <c r="C28" s="17">
        <v>3070</v>
      </c>
      <c r="D28" s="16">
        <v>5174.9</v>
      </c>
      <c r="E28" s="16">
        <f>'[1]инд-обновл'!I63</f>
        <v>5443.21</v>
      </c>
      <c r="F28" s="16">
        <f>'[1]инд-обновл'!B63</f>
        <v>5414.55</v>
      </c>
      <c r="G28" s="12">
        <f t="shared" si="8"/>
        <v>-0.0052652754532711565</v>
      </c>
      <c r="H28" s="12">
        <f t="shared" si="9"/>
        <v>0.04631007362461115</v>
      </c>
      <c r="I28" s="12">
        <f t="shared" si="10"/>
        <v>0.7636970684039088</v>
      </c>
      <c r="J28" s="12">
        <f t="shared" si="11"/>
        <v>-0.18768753000480076</v>
      </c>
    </row>
    <row r="29" spans="1:10" ht="18.75">
      <c r="A29" s="10" t="s">
        <v>38</v>
      </c>
      <c r="B29" s="16">
        <v>26500</v>
      </c>
      <c r="C29" s="17">
        <v>12710</v>
      </c>
      <c r="D29" s="16">
        <v>16110</v>
      </c>
      <c r="E29" s="16">
        <f>'[1]инд-обновл'!I64</f>
        <v>16225</v>
      </c>
      <c r="F29" s="16">
        <f>'[1]инд-обновл'!B64</f>
        <v>16000</v>
      </c>
      <c r="G29" s="12">
        <f t="shared" si="8"/>
        <v>-0.013867488443759624</v>
      </c>
      <c r="H29" s="12">
        <f t="shared" si="9"/>
        <v>-0.006828057107386765</v>
      </c>
      <c r="I29" s="12">
        <f t="shared" si="10"/>
        <v>0.2588512981904012</v>
      </c>
      <c r="J29" s="12">
        <f t="shared" si="11"/>
        <v>-0.39622641509433965</v>
      </c>
    </row>
    <row r="30" spans="1:10" ht="18.75">
      <c r="A30" s="10" t="s">
        <v>39</v>
      </c>
      <c r="B30" s="16">
        <v>2365.5</v>
      </c>
      <c r="C30" s="17">
        <v>1495</v>
      </c>
      <c r="D30" s="16">
        <v>1671</v>
      </c>
      <c r="E30" s="16">
        <f>'[1]инд-обновл'!C186</f>
        <v>1711.0029657053003</v>
      </c>
      <c r="F30" s="16">
        <f>'[1]инд-обновл'!B186</f>
        <v>1719.25</v>
      </c>
      <c r="G30" s="12">
        <f t="shared" si="8"/>
        <v>0.0048200000000000465</v>
      </c>
      <c r="H30" s="12">
        <f t="shared" si="9"/>
        <v>0.028874925194494416</v>
      </c>
      <c r="I30" s="12">
        <f t="shared" si="10"/>
        <v>0.1499999999999999</v>
      </c>
      <c r="J30" s="12">
        <f t="shared" si="11"/>
        <v>-0.27319805537941244</v>
      </c>
    </row>
    <row r="31" spans="1:10" ht="18.75">
      <c r="A31" s="10" t="s">
        <v>73</v>
      </c>
      <c r="B31" s="16">
        <v>67</v>
      </c>
      <c r="C31" s="17">
        <v>47.81</v>
      </c>
      <c r="D31" s="16">
        <v>58.17</v>
      </c>
      <c r="E31" s="16">
        <f>'[1]сырье'!J7</f>
        <v>64.86</v>
      </c>
      <c r="F31" s="16" t="str">
        <f>'[1]сырье'!G7</f>
        <v>64,860</v>
      </c>
      <c r="G31" s="12">
        <f t="shared" si="8"/>
        <v>0</v>
      </c>
      <c r="H31" s="12">
        <f t="shared" si="9"/>
        <v>0.11500773594636415</v>
      </c>
      <c r="I31" s="12">
        <f t="shared" si="10"/>
        <v>0.35661995398452206</v>
      </c>
      <c r="J31" s="12">
        <f t="shared" si="11"/>
        <v>-0.03194029850746272</v>
      </c>
    </row>
    <row r="32" spans="1:10" ht="18.75">
      <c r="A32" s="10" t="s">
        <v>74</v>
      </c>
      <c r="B32" s="16">
        <v>11.4</v>
      </c>
      <c r="C32" s="17">
        <v>11.3</v>
      </c>
      <c r="D32" s="16">
        <v>17.75</v>
      </c>
      <c r="E32" s="16">
        <f>'[1]сырье'!J15</f>
        <v>17.740000000000002</v>
      </c>
      <c r="F32" s="16" t="str">
        <f>'[1]сырье'!G15</f>
        <v>17,730</v>
      </c>
      <c r="G32" s="12">
        <f t="shared" si="8"/>
        <v>-0.0005636978579481866</v>
      </c>
      <c r="H32" s="12">
        <f t="shared" si="9"/>
        <v>-0.0011267605633802358</v>
      </c>
      <c r="I32" s="12">
        <f t="shared" si="10"/>
        <v>0.5690265486725663</v>
      </c>
      <c r="J32" s="12">
        <f t="shared" si="11"/>
        <v>0.5552631578947369</v>
      </c>
    </row>
    <row r="33" spans="1:10" ht="18.75">
      <c r="A33" s="10" t="s">
        <v>40</v>
      </c>
      <c r="B33" s="16">
        <v>503.3</v>
      </c>
      <c r="C33" s="17">
        <v>392.5</v>
      </c>
      <c r="D33" s="16">
        <v>371</v>
      </c>
      <c r="E33" s="16">
        <f>'[1]сырье'!J6</f>
        <v>333.75</v>
      </c>
      <c r="F33" s="16" t="str">
        <f>'[1]сырье'!G6</f>
        <v>332,000</v>
      </c>
      <c r="G33" s="12">
        <f t="shared" si="8"/>
        <v>-0.00524344569288393</v>
      </c>
      <c r="H33" s="12">
        <f t="shared" si="9"/>
        <v>-0.10512129380053903</v>
      </c>
      <c r="I33" s="12">
        <f t="shared" si="10"/>
        <v>-0.154140127388535</v>
      </c>
      <c r="J33" s="12">
        <f t="shared" si="11"/>
        <v>-0.3403536658056825</v>
      </c>
    </row>
    <row r="34" spans="1:10" ht="18.75">
      <c r="A34" s="10" t="s">
        <v>41</v>
      </c>
      <c r="B34" s="16">
        <v>8988.1</v>
      </c>
      <c r="C34" s="17">
        <v>6487.1</v>
      </c>
      <c r="D34" s="16">
        <v>5954.9</v>
      </c>
      <c r="E34" s="16">
        <f>'[1]сырье'!M12</f>
        <v>6294.50361225</v>
      </c>
      <c r="F34" s="16">
        <f>'[1]сырье'!L12</f>
        <v>6285.7975215</v>
      </c>
      <c r="G34" s="12">
        <f t="shared" si="8"/>
        <v>-0.0013831258644536604</v>
      </c>
      <c r="H34" s="12">
        <f t="shared" si="9"/>
        <v>0.05556726754437524</v>
      </c>
      <c r="I34" s="12">
        <f t="shared" si="10"/>
        <v>-0.031031197068027372</v>
      </c>
      <c r="J34" s="12">
        <f t="shared" si="11"/>
        <v>-0.30065336150020594</v>
      </c>
    </row>
    <row r="35" spans="1:10" ht="18.75">
      <c r="A35" s="46" t="s">
        <v>42</v>
      </c>
      <c r="B35" s="44"/>
      <c r="C35" s="44"/>
      <c r="D35" s="44"/>
      <c r="E35" s="44"/>
      <c r="F35" s="44"/>
      <c r="G35" s="4"/>
      <c r="H35" s="4"/>
      <c r="I35" s="4"/>
      <c r="J35" s="4"/>
    </row>
    <row r="36" spans="1:10" ht="18.75">
      <c r="A36" s="18" t="s">
        <v>13</v>
      </c>
      <c r="B36" s="19">
        <v>39448</v>
      </c>
      <c r="C36" s="19">
        <v>39814</v>
      </c>
      <c r="D36" s="19">
        <v>39995</v>
      </c>
      <c r="E36" s="19">
        <f>IF(J36=2,F36-3,F36-1)</f>
        <v>40014</v>
      </c>
      <c r="F36" s="19">
        <f ca="1">TODAY()</f>
        <v>40015</v>
      </c>
      <c r="G36" s="20"/>
      <c r="H36" s="20"/>
      <c r="I36" s="20"/>
      <c r="J36" s="8">
        <f>WEEKDAY(F36)</f>
        <v>3</v>
      </c>
    </row>
    <row r="37" spans="1:10" ht="18.75">
      <c r="A37" s="10" t="s">
        <v>43</v>
      </c>
      <c r="B37" s="21">
        <v>10</v>
      </c>
      <c r="C37" s="21">
        <v>13</v>
      </c>
      <c r="D37" s="21">
        <v>11.5</v>
      </c>
      <c r="E37" s="21">
        <v>11.5</v>
      </c>
      <c r="F37" s="21">
        <v>11</v>
      </c>
      <c r="G37" s="22"/>
      <c r="H37" s="22"/>
      <c r="I37" s="23"/>
      <c r="J37" s="22"/>
    </row>
    <row r="38" spans="1:10" ht="37.5">
      <c r="A38" s="10" t="s">
        <v>44</v>
      </c>
      <c r="B38" s="24">
        <v>802.2</v>
      </c>
      <c r="C38" s="24">
        <v>1027.6</v>
      </c>
      <c r="D38" s="21">
        <v>471.4</v>
      </c>
      <c r="E38" s="21" t="str">
        <f>'[1]остатки средств на кс'!L51</f>
        <v>377,30</v>
      </c>
      <c r="F38" s="21" t="str">
        <f>'[1]остатки средств на кс'!K51</f>
        <v>394,40</v>
      </c>
      <c r="G38" s="12">
        <f aca="true" t="shared" si="12" ref="G38:G44">IF(ISERROR(F38/E38-1),"н/д",F38/E38-1)</f>
        <v>0.0453220249138615</v>
      </c>
      <c r="H38" s="12">
        <f aca="true" t="shared" si="13" ref="H38:H44">IF(ISERROR(F38/D38-1),"н/д",F38/D38-1)</f>
        <v>-0.16334323292320752</v>
      </c>
      <c r="I38" s="12">
        <f aca="true" t="shared" si="14" ref="I38:I44">IF(ISERROR(F38/C38-1),"н/д",F38/C38-1)</f>
        <v>-0.6161930712339432</v>
      </c>
      <c r="J38" s="12">
        <f aca="true" t="shared" si="15" ref="J38:J44">IF(ISERROR(F38/B38-1),"н/д",F38/B38-1)</f>
        <v>-0.5083520319122414</v>
      </c>
    </row>
    <row r="39" spans="1:10" ht="37.5">
      <c r="A39" s="10" t="s">
        <v>45</v>
      </c>
      <c r="B39" s="21">
        <v>576.5</v>
      </c>
      <c r="C39" s="21">
        <v>802.7</v>
      </c>
      <c r="D39" s="21">
        <v>302.4</v>
      </c>
      <c r="E39" s="21" t="str">
        <f>'[1]остатки средств на кс'!L53</f>
        <v>253,20</v>
      </c>
      <c r="F39" s="21" t="str">
        <f>'[1]остатки средств на кс'!K53</f>
        <v>272,90</v>
      </c>
      <c r="G39" s="12">
        <f t="shared" si="12"/>
        <v>0.07780410742496047</v>
      </c>
      <c r="H39" s="12">
        <f t="shared" si="13"/>
        <v>-0.09755291005291011</v>
      </c>
      <c r="I39" s="12">
        <f t="shared" si="14"/>
        <v>-0.6600224243179271</v>
      </c>
      <c r="J39" s="12">
        <f t="shared" si="15"/>
        <v>-0.5266261925411969</v>
      </c>
    </row>
    <row r="40" spans="1:10" ht="18.75">
      <c r="A40" s="10" t="s">
        <v>46</v>
      </c>
      <c r="B40" s="21">
        <v>5.5</v>
      </c>
      <c r="C40" s="21">
        <v>15.7</v>
      </c>
      <c r="D40" s="21">
        <v>9.93</v>
      </c>
      <c r="E40" s="21">
        <f>'[1]rates-cbr'!AE8</f>
        <v>10.19</v>
      </c>
      <c r="F40" s="21">
        <f>'[1]rates-cbr'!AF8</f>
        <v>9.7</v>
      </c>
      <c r="G40" s="12">
        <f t="shared" si="12"/>
        <v>-0.048086359175662396</v>
      </c>
      <c r="H40" s="12">
        <f t="shared" si="13"/>
        <v>-0.023162134944612278</v>
      </c>
      <c r="I40" s="12">
        <f t="shared" si="14"/>
        <v>-0.3821656050955414</v>
      </c>
      <c r="J40" s="12">
        <f t="shared" si="15"/>
        <v>0.7636363636363634</v>
      </c>
    </row>
    <row r="41" spans="1:10" ht="18.75">
      <c r="A41" s="10" t="s">
        <v>47</v>
      </c>
      <c r="B41" s="21">
        <v>6.78</v>
      </c>
      <c r="C41" s="21">
        <v>21.61</v>
      </c>
      <c r="D41" s="21">
        <v>13.9</v>
      </c>
      <c r="E41" s="21">
        <f>'[1]rates-cbr'!AA8</f>
        <v>13.49</v>
      </c>
      <c r="F41" s="21">
        <f>'[1]rates-cbr'!AB8</f>
        <v>13.05</v>
      </c>
      <c r="G41" s="12">
        <f t="shared" si="12"/>
        <v>-0.03261675315048185</v>
      </c>
      <c r="H41" s="12">
        <f t="shared" si="13"/>
        <v>-0.0611510791366906</v>
      </c>
      <c r="I41" s="12">
        <f t="shared" si="14"/>
        <v>-0.3961129106894955</v>
      </c>
      <c r="J41" s="12">
        <f t="shared" si="15"/>
        <v>0.9247787610619469</v>
      </c>
    </row>
    <row r="42" spans="1:10" ht="18.75">
      <c r="A42" s="10" t="s">
        <v>48</v>
      </c>
      <c r="B42" s="21">
        <v>4.703</v>
      </c>
      <c r="C42" s="21">
        <v>1.425</v>
      </c>
      <c r="D42" s="21">
        <v>0.588</v>
      </c>
      <c r="E42" s="21">
        <v>0.51</v>
      </c>
      <c r="F42" s="21">
        <v>0.504</v>
      </c>
      <c r="G42" s="12">
        <f t="shared" si="12"/>
        <v>-0.0117647058823529</v>
      </c>
      <c r="H42" s="12">
        <f t="shared" si="13"/>
        <v>-0.1428571428571428</v>
      </c>
      <c r="I42" s="12">
        <f t="shared" si="14"/>
        <v>-0.6463157894736842</v>
      </c>
      <c r="J42" s="12">
        <f t="shared" si="15"/>
        <v>-0.8928343610461408</v>
      </c>
    </row>
    <row r="43" spans="1:10" ht="18.75">
      <c r="A43" s="10" t="s">
        <v>49</v>
      </c>
      <c r="B43" s="21">
        <v>24.5</v>
      </c>
      <c r="C43" s="21">
        <v>29.39</v>
      </c>
      <c r="D43" s="21">
        <v>31.1</v>
      </c>
      <c r="E43" s="21">
        <f>'[1]курсы валют'!K18</f>
        <v>31.783626619659806</v>
      </c>
      <c r="F43" s="21">
        <f>'[1]курсы валют'!I18</f>
        <v>31.3733</v>
      </c>
      <c r="G43" s="12">
        <f t="shared" si="12"/>
        <v>-0.012909999999999977</v>
      </c>
      <c r="H43" s="12">
        <f t="shared" si="13"/>
        <v>0.008787781350482193</v>
      </c>
      <c r="I43" s="12">
        <f t="shared" si="14"/>
        <v>0.06748213678121817</v>
      </c>
      <c r="J43" s="12">
        <f t="shared" si="15"/>
        <v>0.2805428571428572</v>
      </c>
    </row>
    <row r="44" spans="1:10" ht="18.75">
      <c r="A44" s="10" t="s">
        <v>50</v>
      </c>
      <c r="B44" s="21">
        <v>36</v>
      </c>
      <c r="C44" s="21">
        <v>41.4275</v>
      </c>
      <c r="D44" s="21">
        <v>43.81</v>
      </c>
      <c r="E44" s="21">
        <f>'[1]курсы валют'!C21</f>
        <v>44.8023</v>
      </c>
      <c r="F44" s="21">
        <f>'[1]курсы валют'!C19</f>
        <v>44.4466</v>
      </c>
      <c r="G44" s="12">
        <f t="shared" si="12"/>
        <v>-0.00793932454360613</v>
      </c>
      <c r="H44" s="12">
        <f t="shared" si="13"/>
        <v>0.014530929011641103</v>
      </c>
      <c r="I44" s="12">
        <f t="shared" si="14"/>
        <v>0.07287671232876702</v>
      </c>
      <c r="J44" s="12">
        <f t="shared" si="15"/>
        <v>0.23462777777777766</v>
      </c>
    </row>
    <row r="45" spans="1:10" ht="18.75">
      <c r="A45" s="25" t="s">
        <v>51</v>
      </c>
      <c r="B45" s="26">
        <v>39448</v>
      </c>
      <c r="C45" s="26">
        <v>39814</v>
      </c>
      <c r="D45" s="26">
        <f>'[1]ЗВР-cbr'!A4</f>
        <v>39990</v>
      </c>
      <c r="E45" s="26">
        <f>'[1]ЗВР-cbr'!A3</f>
        <v>39997</v>
      </c>
      <c r="F45" s="26">
        <f>'[1]ЗВР-cbr'!A2</f>
        <v>40004</v>
      </c>
      <c r="G45" s="27"/>
      <c r="H45" s="27"/>
      <c r="I45" s="27"/>
      <c r="J45" s="27"/>
    </row>
    <row r="46" spans="1:10" ht="37.5">
      <c r="A46" s="10" t="s">
        <v>52</v>
      </c>
      <c r="B46" s="21">
        <v>480.2</v>
      </c>
      <c r="C46" s="21">
        <v>426</v>
      </c>
      <c r="D46" s="21">
        <f>'[1]ЗВР-cbr'!B4</f>
        <v>410.5</v>
      </c>
      <c r="E46" s="21">
        <f>'[1]ЗВР-cbr'!B3</f>
        <v>409.1</v>
      </c>
      <c r="F46" s="21">
        <f>'[1]ЗВР-cbr'!B2</f>
        <v>400.7</v>
      </c>
      <c r="G46" s="12">
        <f>IF(ISERROR(F46/E46-1),"н/д",F46/E46-1)</f>
        <v>-0.020532877047176767</v>
      </c>
      <c r="H46" s="12">
        <f>IF(ISERROR(F46/D46-1),"н/д",F46/D46-1)</f>
        <v>-0.023873325213154772</v>
      </c>
      <c r="I46" s="12">
        <f>IF(ISERROR(F46/C46-1),"н/д",F46/C46-1)</f>
        <v>-0.059389671361502416</v>
      </c>
      <c r="J46" s="12">
        <f>IF(ISERROR(F46/B46-1),"н/д",F46/B46-1)</f>
        <v>-0.16555601832569766</v>
      </c>
    </row>
    <row r="47" spans="1:10" ht="18.75">
      <c r="A47" s="28"/>
      <c r="B47" s="26">
        <v>39448</v>
      </c>
      <c r="C47" s="26">
        <v>39814</v>
      </c>
      <c r="D47" s="26">
        <v>39993</v>
      </c>
      <c r="E47" s="26">
        <v>40000</v>
      </c>
      <c r="F47" s="26">
        <v>40007</v>
      </c>
      <c r="G47" s="27"/>
      <c r="H47" s="27"/>
      <c r="I47" s="27"/>
      <c r="J47" s="27"/>
    </row>
    <row r="48" spans="1:10" ht="18.75">
      <c r="A48" s="10" t="s">
        <v>53</v>
      </c>
      <c r="B48" s="21">
        <v>11.9</v>
      </c>
      <c r="C48" s="21">
        <v>13.3</v>
      </c>
      <c r="D48" s="21">
        <v>7.4</v>
      </c>
      <c r="E48" s="21">
        <v>7.6</v>
      </c>
      <c r="F48" s="29">
        <v>7.7</v>
      </c>
      <c r="G48" s="22"/>
      <c r="H48" s="21"/>
      <c r="I48" s="21"/>
      <c r="J48" s="21"/>
    </row>
    <row r="49" spans="1:10" ht="18.75">
      <c r="A49" s="25" t="s">
        <v>54</v>
      </c>
      <c r="B49" s="26">
        <v>39448</v>
      </c>
      <c r="C49" s="26">
        <v>39814</v>
      </c>
      <c r="D49" s="30"/>
      <c r="E49" s="26">
        <v>39934</v>
      </c>
      <c r="F49" s="26">
        <v>39965</v>
      </c>
      <c r="G49" s="31"/>
      <c r="H49" s="27"/>
      <c r="I49" s="32"/>
      <c r="J49" s="32"/>
    </row>
    <row r="50" spans="1:10" ht="18.75">
      <c r="A50" s="10" t="s">
        <v>55</v>
      </c>
      <c r="B50" s="21">
        <v>13272.1</v>
      </c>
      <c r="C50" s="21">
        <v>13493.2</v>
      </c>
      <c r="D50" s="21"/>
      <c r="E50" s="21">
        <f>'[1]M2'!H4</f>
        <v>12339.1</v>
      </c>
      <c r="F50" s="21">
        <f>'[1]M2'!I4</f>
        <v>12861.1</v>
      </c>
      <c r="G50" s="12">
        <f>IF(ISERROR(F50/E50-1),"н/д",F50/E50-1)</f>
        <v>0.04230454409154638</v>
      </c>
      <c r="H50" s="12"/>
      <c r="I50" s="12">
        <f>IF(ISERROR(F50/C50-1),"н/д",F50/C50-1)</f>
        <v>-0.04684581863457149</v>
      </c>
      <c r="J50" s="12">
        <f>IF(ISERROR(F50/B50-1),"н/д",F50/B50-1)</f>
        <v>-0.030967216943814435</v>
      </c>
    </row>
    <row r="51" spans="1:10" ht="75">
      <c r="A51" s="10" t="s">
        <v>56</v>
      </c>
      <c r="B51" s="21">
        <v>106.3</v>
      </c>
      <c r="C51" s="21">
        <v>102.1</v>
      </c>
      <c r="D51" s="10"/>
      <c r="E51" s="21">
        <v>83.1</v>
      </c>
      <c r="F51" s="21">
        <v>82.9</v>
      </c>
      <c r="G51" s="21"/>
      <c r="H51" s="21"/>
      <c r="I51" s="21"/>
      <c r="J51" s="21"/>
    </row>
    <row r="52" spans="1:10" ht="18.75">
      <c r="A52" s="25" t="s">
        <v>57</v>
      </c>
      <c r="B52" s="26">
        <v>39448</v>
      </c>
      <c r="C52" s="26">
        <v>39814</v>
      </c>
      <c r="D52" s="26"/>
      <c r="E52" s="26">
        <v>39904</v>
      </c>
      <c r="F52" s="33">
        <v>39995</v>
      </c>
      <c r="G52" s="31"/>
      <c r="H52" s="27"/>
      <c r="I52" s="27"/>
      <c r="J52" s="27"/>
    </row>
    <row r="53" spans="1:10" ht="18.75">
      <c r="A53" s="10" t="s">
        <v>58</v>
      </c>
      <c r="B53" s="21">
        <v>465.4</v>
      </c>
      <c r="C53" s="21">
        <v>483.5</v>
      </c>
      <c r="D53" s="21"/>
      <c r="E53" s="21">
        <v>450.8</v>
      </c>
      <c r="F53" s="21">
        <v>475.1</v>
      </c>
      <c r="G53" s="12"/>
      <c r="H53" s="12"/>
      <c r="I53" s="12">
        <f>IF(ISERROR(F53/C53-1),"н/д",F53/C53-1)</f>
        <v>-0.017373319544984445</v>
      </c>
      <c r="J53" s="12">
        <f>IF(ISERROR(F53/B53-1),"н/д",F53/B53-1)</f>
        <v>0.02084228620541473</v>
      </c>
    </row>
    <row r="54" spans="1:10" ht="37.5">
      <c r="A54" s="10" t="s">
        <v>59</v>
      </c>
      <c r="B54" s="21">
        <v>419</v>
      </c>
      <c r="C54" s="21">
        <v>450.7</v>
      </c>
      <c r="D54" s="21"/>
      <c r="E54" s="21">
        <v>420.7</v>
      </c>
      <c r="F54" s="21">
        <v>436.8</v>
      </c>
      <c r="G54" s="12"/>
      <c r="H54" s="12"/>
      <c r="I54" s="12">
        <f>IF(ISERROR(F54/C54-1),"н/д",F54/C54-1)</f>
        <v>-0.03084091413356993</v>
      </c>
      <c r="J54" s="12">
        <f>IF(ISERROR(F54/B54-1),"н/д",F54/B54-1)</f>
        <v>0.0424821002386635</v>
      </c>
    </row>
    <row r="55" spans="1:10" ht="37.5">
      <c r="A55" s="10" t="s">
        <v>60</v>
      </c>
      <c r="B55" s="21">
        <v>77.12</v>
      </c>
      <c r="C55" s="21">
        <v>102.4</v>
      </c>
      <c r="D55" s="10"/>
      <c r="E55" s="34">
        <v>9.069</v>
      </c>
      <c r="F55" s="29">
        <v>17.2</v>
      </c>
      <c r="G55" s="12"/>
      <c r="H55" s="12"/>
      <c r="I55" s="12">
        <f>IF(ISERROR(F55/C55-1),"н/д",F55/C55-1)</f>
        <v>-0.83203125</v>
      </c>
      <c r="J55" s="12">
        <f>IF(ISERROR(F55/B55-1),"н/д",F55/B55-1)</f>
        <v>-0.7769709543568465</v>
      </c>
    </row>
    <row r="56" spans="1:10" ht="18.75">
      <c r="A56" s="46" t="s">
        <v>61</v>
      </c>
      <c r="B56" s="46"/>
      <c r="C56" s="46"/>
      <c r="D56" s="46"/>
      <c r="E56" s="46"/>
      <c r="F56" s="46"/>
      <c r="G56" s="4"/>
      <c r="H56" s="4"/>
      <c r="I56" s="4"/>
      <c r="J56" s="4"/>
    </row>
    <row r="57" spans="1:10" ht="56.25">
      <c r="A57" s="3" t="s">
        <v>2</v>
      </c>
      <c r="B57" s="35" t="s">
        <v>62</v>
      </c>
      <c r="C57" s="35" t="s">
        <v>63</v>
      </c>
      <c r="D57" s="36">
        <v>39630</v>
      </c>
      <c r="E57" s="36">
        <v>39965</v>
      </c>
      <c r="F57" s="36">
        <v>39995</v>
      </c>
      <c r="G57" s="37" t="s">
        <v>64</v>
      </c>
      <c r="H57" s="3" t="s">
        <v>65</v>
      </c>
      <c r="I57" s="3" t="s">
        <v>66</v>
      </c>
      <c r="J57" s="38"/>
    </row>
    <row r="58" spans="1:10" ht="37.5">
      <c r="A58" s="10" t="s">
        <v>67</v>
      </c>
      <c r="B58" s="11">
        <v>4368.96</v>
      </c>
      <c r="C58" s="11">
        <v>3168.31</v>
      </c>
      <c r="D58" s="11">
        <v>668.35</v>
      </c>
      <c r="E58" s="11">
        <v>419.3</v>
      </c>
      <c r="F58" s="11">
        <v>527.8</v>
      </c>
      <c r="G58" s="12">
        <f>IF(ISERROR(F58/E58-1),"н/д",F58/E58-1)</f>
        <v>0.25876460767946563</v>
      </c>
      <c r="H58" s="12">
        <f>IF(ISERROR(F58/D58-1),"н/д",F58/D58-1)</f>
        <v>-0.21029400763073247</v>
      </c>
      <c r="I58" s="12">
        <f>IF(ISERROR(C58/B58-1),"н/д",C58/B58-1)</f>
        <v>-0.2748136856368564</v>
      </c>
      <c r="J58" s="38"/>
    </row>
    <row r="59" spans="1:10" ht="37.5">
      <c r="A59" s="10" t="s">
        <v>68</v>
      </c>
      <c r="B59" s="11">
        <v>3037.85</v>
      </c>
      <c r="C59" s="11">
        <v>3921.91</v>
      </c>
      <c r="D59" s="11">
        <v>599.9</v>
      </c>
      <c r="E59" s="11">
        <v>560.2</v>
      </c>
      <c r="F59" s="11">
        <v>770.7</v>
      </c>
      <c r="G59" s="12">
        <f>IF(ISERROR(F59/E59-1),"н/д",F59/E59-1)</f>
        <v>0.3757586576222778</v>
      </c>
      <c r="H59" s="12">
        <f>IF(ISERROR(F59/D59-1),"н/д",F59/D59-1)</f>
        <v>0.2847141190198368</v>
      </c>
      <c r="I59" s="12">
        <f>IF(ISERROR(C59/B59-1),"н/д",C59/B59-1)</f>
        <v>0.29101502707506954</v>
      </c>
      <c r="J59" s="38"/>
    </row>
    <row r="60" spans="1:10" ht="18.75">
      <c r="A60" s="10" t="s">
        <v>69</v>
      </c>
      <c r="B60" s="11">
        <f>B58-B59</f>
        <v>1331.1100000000001</v>
      </c>
      <c r="C60" s="11">
        <f>C58-C59</f>
        <v>-753.5999999999999</v>
      </c>
      <c r="D60" s="11">
        <f>D58-D59</f>
        <v>68.45000000000005</v>
      </c>
      <c r="E60" s="11">
        <f>E58-E59</f>
        <v>-140.90000000000003</v>
      </c>
      <c r="F60" s="11">
        <f>F58-F59</f>
        <v>-242.9000000000001</v>
      </c>
      <c r="G60" s="12"/>
      <c r="H60" s="12"/>
      <c r="I60" s="12"/>
      <c r="J60" s="38"/>
    </row>
    <row r="61" spans="1:10" ht="18.75">
      <c r="A61" s="3" t="s">
        <v>2</v>
      </c>
      <c r="B61" s="39"/>
      <c r="C61" s="39"/>
      <c r="D61" s="39">
        <v>39569</v>
      </c>
      <c r="E61" s="39">
        <v>39904</v>
      </c>
      <c r="F61" s="39">
        <v>39934</v>
      </c>
      <c r="G61" s="37" t="s">
        <v>64</v>
      </c>
      <c r="H61" s="3" t="s">
        <v>65</v>
      </c>
      <c r="I61" s="40"/>
      <c r="J61" s="41"/>
    </row>
    <row r="62" spans="1:10" ht="18.75">
      <c r="A62" s="10" t="s">
        <v>70</v>
      </c>
      <c r="B62" s="21"/>
      <c r="C62" s="21"/>
      <c r="D62" s="34">
        <v>42.6</v>
      </c>
      <c r="E62" s="34">
        <v>21.3</v>
      </c>
      <c r="F62" s="34">
        <v>22.2</v>
      </c>
      <c r="G62" s="12">
        <f>IF(ISERROR(F62/E62-1),"н/д",F62/E62-1)</f>
        <v>0.04225352112676051</v>
      </c>
      <c r="H62" s="12">
        <f>IF(ISERROR(F62/D62-1),"н/д",F62/D62-1)</f>
        <v>-0.47887323943661975</v>
      </c>
      <c r="I62" s="40"/>
      <c r="J62" s="41"/>
    </row>
    <row r="63" spans="1:10" ht="18.75">
      <c r="A63" s="10" t="s">
        <v>71</v>
      </c>
      <c r="B63" s="21"/>
      <c r="C63" s="21"/>
      <c r="D63" s="34">
        <v>24.5</v>
      </c>
      <c r="E63" s="34">
        <v>14.6</v>
      </c>
      <c r="F63" s="34">
        <v>14.1</v>
      </c>
      <c r="G63" s="12">
        <f>IF(ISERROR(F63/E63-1),"н/д",F63/E63-1)</f>
        <v>-0.03424657534246578</v>
      </c>
      <c r="H63" s="12">
        <f>IF(ISERROR(F63/D63-1),"н/д",F63/D63-1)</f>
        <v>-0.42448979591836733</v>
      </c>
      <c r="I63" s="40"/>
      <c r="J63" s="41"/>
    </row>
    <row r="64" spans="1:10" ht="37.5">
      <c r="A64" s="10" t="s">
        <v>72</v>
      </c>
      <c r="B64" s="21"/>
      <c r="C64" s="21"/>
      <c r="D64" s="34">
        <f>D62-D63</f>
        <v>18.1</v>
      </c>
      <c r="E64" s="34">
        <f>E62-E63</f>
        <v>6.700000000000001</v>
      </c>
      <c r="F64" s="34">
        <f>F62-F63</f>
        <v>8.1</v>
      </c>
      <c r="G64" s="12">
        <f>IF(ISERROR(F64/E64-1),"н/д",F64/E64-1)</f>
        <v>0.20895522388059673</v>
      </c>
      <c r="H64" s="12">
        <f>IF(ISERROR(F64/D64-1),"н/д",F64/D64-1)</f>
        <v>-0.5524861878453039</v>
      </c>
      <c r="I64" s="27"/>
      <c r="J64" s="41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800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2009-07-21T09:19:15Z</cp:lastPrinted>
  <dcterms:created xsi:type="dcterms:W3CDTF">2009-07-21T09:06:25Z</dcterms:created>
  <dcterms:modified xsi:type="dcterms:W3CDTF">2009-07-21T09:28:04Z</dcterms:modified>
  <cp:category/>
  <cp:version/>
  <cp:contentType/>
  <cp:contentStatus/>
</cp:coreProperties>
</file>